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60" windowWidth="18820" windowHeight="7060"/>
  </bookViews>
  <sheets>
    <sheet name="Выборка" sheetId="1" r:id="rId1"/>
    <sheet name="Трудоустройство" sheetId="2" r:id="rId2"/>
    <sheet name="Условия труда" sheetId="3" r:id="rId3"/>
    <sheet name="Цензура работодателя" sheetId="4" r:id="rId4"/>
    <sheet name="Нарушения и дискриминация" sheetId="5" r:id="rId5"/>
  </sheets>
  <calcPr calcId="145621" refMode="R1C1"/>
</workbook>
</file>

<file path=xl/calcChain.xml><?xml version="1.0" encoding="utf-8"?>
<calcChain xmlns="http://schemas.openxmlformats.org/spreadsheetml/2006/main">
  <c r="C43" i="1" l="1"/>
  <c r="F43" i="1" s="1"/>
  <c r="D43" i="1"/>
  <c r="G43" i="1" s="1"/>
  <c r="B43" i="1"/>
  <c r="E43" i="1" s="1"/>
  <c r="F45" i="1"/>
  <c r="G45" i="1"/>
  <c r="F44" i="1"/>
  <c r="G44" i="1"/>
  <c r="E45" i="1"/>
  <c r="E44" i="1"/>
  <c r="K9" i="5"/>
  <c r="I9" i="5"/>
  <c r="K8" i="5"/>
  <c r="I8" i="5"/>
  <c r="C8" i="5"/>
  <c r="K7" i="5"/>
  <c r="I7" i="5"/>
  <c r="C7" i="5"/>
  <c r="Q4" i="5"/>
  <c r="O4" i="5"/>
  <c r="K4" i="5"/>
  <c r="I4" i="5"/>
  <c r="E4" i="5"/>
  <c r="C4" i="5"/>
  <c r="Q3" i="5"/>
  <c r="O3" i="5"/>
  <c r="K3" i="5"/>
  <c r="I3" i="5"/>
  <c r="E3" i="5"/>
  <c r="C3" i="5"/>
  <c r="Q2" i="5"/>
  <c r="O2" i="5"/>
  <c r="K2" i="5"/>
  <c r="I2" i="5"/>
  <c r="E2" i="5"/>
  <c r="C2" i="5"/>
  <c r="Q24" i="4"/>
  <c r="O24" i="4"/>
  <c r="K24" i="4"/>
  <c r="I24" i="4"/>
  <c r="Q23" i="4"/>
  <c r="O23" i="4"/>
  <c r="K23" i="4"/>
  <c r="I23" i="4"/>
  <c r="Q22" i="4"/>
  <c r="O22" i="4"/>
  <c r="K22" i="4"/>
  <c r="I22" i="4"/>
  <c r="Q21" i="4"/>
  <c r="O21" i="4"/>
  <c r="K21" i="4"/>
  <c r="I21" i="4"/>
  <c r="Q20" i="4"/>
  <c r="O20" i="4"/>
  <c r="K20" i="4"/>
  <c r="I20" i="4"/>
  <c r="E21" i="4"/>
  <c r="C22" i="4"/>
  <c r="E22" i="4"/>
  <c r="C21" i="4"/>
  <c r="E20" i="4"/>
  <c r="C20" i="4"/>
  <c r="Q17" i="4"/>
  <c r="K17" i="4"/>
  <c r="Q16" i="4"/>
  <c r="K16" i="4"/>
  <c r="Q15" i="4"/>
  <c r="K15" i="4"/>
  <c r="O17" i="4"/>
  <c r="I17" i="4"/>
  <c r="O16" i="4"/>
  <c r="I16" i="4"/>
  <c r="O15" i="4"/>
  <c r="I15" i="4"/>
  <c r="E17" i="4"/>
  <c r="E16" i="4"/>
  <c r="E15" i="4"/>
  <c r="C17" i="4"/>
  <c r="C16" i="4"/>
  <c r="C15" i="4"/>
  <c r="E10" i="4"/>
  <c r="C11" i="4"/>
  <c r="E11" i="4"/>
  <c r="C10" i="4"/>
  <c r="E9" i="4"/>
  <c r="C9" i="4"/>
  <c r="K5" i="4"/>
  <c r="G5" i="4"/>
  <c r="C5" i="4"/>
  <c r="K4" i="4"/>
  <c r="G4" i="4"/>
  <c r="C4" i="4"/>
  <c r="K3" i="4"/>
  <c r="G3" i="4"/>
  <c r="C3" i="4"/>
  <c r="E173" i="3"/>
  <c r="C173" i="3"/>
  <c r="E172" i="3"/>
  <c r="C172" i="3"/>
  <c r="R160" i="3"/>
  <c r="R159" i="3"/>
  <c r="N161" i="3"/>
  <c r="N160" i="3"/>
  <c r="N159" i="3"/>
  <c r="P140" i="3"/>
  <c r="N140" i="3"/>
  <c r="P139" i="3"/>
  <c r="N139" i="3"/>
  <c r="P138" i="3"/>
  <c r="N138" i="3"/>
  <c r="E139" i="3"/>
  <c r="D139" i="3"/>
  <c r="E138" i="3"/>
  <c r="D138" i="3"/>
  <c r="B134" i="3"/>
  <c r="H134" i="3" s="1"/>
  <c r="H133" i="3"/>
  <c r="B133" i="3"/>
  <c r="F133" i="3" s="1"/>
  <c r="B132" i="3"/>
  <c r="F132" i="3" s="1"/>
  <c r="G131" i="3"/>
  <c r="B131" i="3"/>
  <c r="F131" i="3" s="1"/>
  <c r="B127" i="3"/>
  <c r="F127" i="3" s="1"/>
  <c r="G126" i="3"/>
  <c r="B126" i="3"/>
  <c r="F126" i="3" s="1"/>
  <c r="H125" i="3"/>
  <c r="B125" i="3"/>
  <c r="F125" i="3" s="1"/>
  <c r="H124" i="3"/>
  <c r="G124" i="3"/>
  <c r="B124" i="3"/>
  <c r="F124" i="3" s="1"/>
  <c r="M120" i="3"/>
  <c r="L120" i="3"/>
  <c r="K120" i="3"/>
  <c r="J120" i="3"/>
  <c r="I120" i="3"/>
  <c r="H120" i="3"/>
  <c r="M119" i="3"/>
  <c r="L119" i="3"/>
  <c r="K119" i="3"/>
  <c r="J119" i="3"/>
  <c r="I119" i="3"/>
  <c r="H119" i="3"/>
  <c r="M118" i="3"/>
  <c r="L118" i="3"/>
  <c r="K118" i="3"/>
  <c r="J118" i="3"/>
  <c r="I118" i="3"/>
  <c r="H118" i="3"/>
  <c r="M117" i="3"/>
  <c r="L117" i="3"/>
  <c r="K117" i="3"/>
  <c r="J117" i="3"/>
  <c r="I117" i="3"/>
  <c r="H117" i="3"/>
  <c r="B113" i="3"/>
  <c r="F113" i="3" s="1"/>
  <c r="G112" i="3"/>
  <c r="B112" i="3"/>
  <c r="F112" i="3" s="1"/>
  <c r="H111" i="3"/>
  <c r="B111" i="3"/>
  <c r="F111" i="3" s="1"/>
  <c r="H110" i="3"/>
  <c r="G110" i="3"/>
  <c r="B110" i="3"/>
  <c r="F110" i="3" s="1"/>
  <c r="B106" i="3"/>
  <c r="F106" i="3" s="1"/>
  <c r="G105" i="3"/>
  <c r="B105" i="3"/>
  <c r="F105" i="3" s="1"/>
  <c r="H104" i="3"/>
  <c r="B104" i="3"/>
  <c r="F104" i="3" s="1"/>
  <c r="H103" i="3"/>
  <c r="G103" i="3"/>
  <c r="B103" i="3"/>
  <c r="F103" i="3" s="1"/>
  <c r="B99" i="3"/>
  <c r="F99" i="3" s="1"/>
  <c r="G98" i="3"/>
  <c r="B98" i="3"/>
  <c r="F98" i="3" s="1"/>
  <c r="H97" i="3"/>
  <c r="B97" i="3"/>
  <c r="F97" i="3" s="1"/>
  <c r="H96" i="3"/>
  <c r="G96" i="3"/>
  <c r="B96" i="3"/>
  <c r="F96" i="3" s="1"/>
  <c r="K92" i="3"/>
  <c r="J92" i="3"/>
  <c r="I92" i="3"/>
  <c r="H92" i="3"/>
  <c r="G92" i="3"/>
  <c r="K91" i="3"/>
  <c r="J91" i="3"/>
  <c r="I91" i="3"/>
  <c r="H91" i="3"/>
  <c r="G91" i="3"/>
  <c r="K90" i="3"/>
  <c r="J90" i="3"/>
  <c r="I90" i="3"/>
  <c r="H90" i="3"/>
  <c r="G90" i="3"/>
  <c r="K89" i="3"/>
  <c r="J89" i="3"/>
  <c r="I89" i="3"/>
  <c r="H89" i="3"/>
  <c r="G89" i="3"/>
  <c r="B85" i="3"/>
  <c r="F85" i="3" s="1"/>
  <c r="G84" i="3"/>
  <c r="B84" i="3"/>
  <c r="F84" i="3" s="1"/>
  <c r="H83" i="3"/>
  <c r="B83" i="3"/>
  <c r="F83" i="3" s="1"/>
  <c r="H82" i="3"/>
  <c r="G82" i="3"/>
  <c r="B82" i="3"/>
  <c r="F82" i="3" s="1"/>
  <c r="B77" i="3"/>
  <c r="C77" i="3" s="1"/>
  <c r="C76" i="3"/>
  <c r="C75" i="3"/>
  <c r="C74" i="3"/>
  <c r="C73" i="3"/>
  <c r="C72" i="3"/>
  <c r="C71" i="3"/>
  <c r="C70" i="3"/>
  <c r="C69" i="3"/>
  <c r="C68" i="3"/>
  <c r="C67" i="3"/>
  <c r="G63" i="3"/>
  <c r="B63" i="3"/>
  <c r="F63" i="3" s="1"/>
  <c r="H62" i="3"/>
  <c r="B62" i="3"/>
  <c r="F62" i="3" s="1"/>
  <c r="H61" i="3"/>
  <c r="G61" i="3"/>
  <c r="B61" i="3"/>
  <c r="F61" i="3" s="1"/>
  <c r="B60" i="3"/>
  <c r="F60" i="3" s="1"/>
  <c r="M56" i="3"/>
  <c r="L56" i="3"/>
  <c r="K56" i="3"/>
  <c r="J56" i="3"/>
  <c r="I56" i="3"/>
  <c r="H56" i="3"/>
  <c r="M55" i="3"/>
  <c r="L55" i="3"/>
  <c r="K55" i="3"/>
  <c r="J55" i="3"/>
  <c r="I55" i="3"/>
  <c r="H55" i="3"/>
  <c r="M54" i="3"/>
  <c r="L54" i="3"/>
  <c r="K54" i="3"/>
  <c r="J54" i="3"/>
  <c r="I54" i="3"/>
  <c r="H54" i="3"/>
  <c r="M53" i="3"/>
  <c r="L53" i="3"/>
  <c r="K53" i="3"/>
  <c r="J53" i="3"/>
  <c r="I53" i="3"/>
  <c r="H53" i="3"/>
  <c r="N49" i="3"/>
  <c r="M49" i="3"/>
  <c r="L49" i="3"/>
  <c r="K49" i="3"/>
  <c r="J49" i="3"/>
  <c r="I49" i="3"/>
  <c r="N48" i="3"/>
  <c r="M48" i="3"/>
  <c r="L48" i="3"/>
  <c r="K48" i="3"/>
  <c r="J48" i="3"/>
  <c r="I48" i="3"/>
  <c r="N47" i="3"/>
  <c r="M47" i="3"/>
  <c r="L47" i="3"/>
  <c r="K47" i="3"/>
  <c r="J47" i="3"/>
  <c r="I47" i="3"/>
  <c r="N46" i="3"/>
  <c r="M46" i="3"/>
  <c r="L46" i="3"/>
  <c r="K46" i="3"/>
  <c r="J46" i="3"/>
  <c r="I46" i="3"/>
  <c r="N42" i="3"/>
  <c r="M42" i="3"/>
  <c r="L42" i="3"/>
  <c r="K42" i="3"/>
  <c r="J42" i="3"/>
  <c r="I42" i="3"/>
  <c r="N41" i="3"/>
  <c r="M41" i="3"/>
  <c r="L41" i="3"/>
  <c r="K41" i="3"/>
  <c r="J41" i="3"/>
  <c r="I41" i="3"/>
  <c r="N40" i="3"/>
  <c r="M40" i="3"/>
  <c r="L40" i="3"/>
  <c r="K40" i="3"/>
  <c r="J40" i="3"/>
  <c r="I40" i="3"/>
  <c r="N39" i="3"/>
  <c r="M39" i="3"/>
  <c r="L39" i="3"/>
  <c r="K39" i="3"/>
  <c r="J39" i="3"/>
  <c r="I39" i="3"/>
  <c r="G35" i="3"/>
  <c r="B35" i="3"/>
  <c r="F35" i="3" s="1"/>
  <c r="H34" i="3"/>
  <c r="B34" i="3"/>
  <c r="F34" i="3" s="1"/>
  <c r="H33" i="3"/>
  <c r="G33" i="3"/>
  <c r="B33" i="3"/>
  <c r="F33" i="3" s="1"/>
  <c r="B32" i="3"/>
  <c r="F32" i="3" s="1"/>
  <c r="G28" i="3"/>
  <c r="B28" i="3"/>
  <c r="F28" i="3" s="1"/>
  <c r="H27" i="3"/>
  <c r="B27" i="3"/>
  <c r="F27" i="3" s="1"/>
  <c r="H26" i="3"/>
  <c r="G26" i="3"/>
  <c r="B26" i="3"/>
  <c r="F26" i="3" s="1"/>
  <c r="B25" i="3"/>
  <c r="F25" i="3" s="1"/>
  <c r="B21" i="3"/>
  <c r="J21" i="3" s="1"/>
  <c r="G20" i="3"/>
  <c r="B20" i="3"/>
  <c r="J20" i="3" s="1"/>
  <c r="B19" i="3"/>
  <c r="G19" i="3" s="1"/>
  <c r="B18" i="3"/>
  <c r="H18" i="3" s="1"/>
  <c r="H14" i="3"/>
  <c r="F14" i="3"/>
  <c r="B14" i="3"/>
  <c r="G14" i="3" s="1"/>
  <c r="F13" i="3"/>
  <c r="B13" i="3"/>
  <c r="G13" i="3" s="1"/>
  <c r="B12" i="3"/>
  <c r="G12" i="3" s="1"/>
  <c r="B11" i="3"/>
  <c r="G11" i="3" s="1"/>
  <c r="H7" i="3"/>
  <c r="F7" i="3"/>
  <c r="B7" i="3"/>
  <c r="G7" i="3" s="1"/>
  <c r="F6" i="3"/>
  <c r="B6" i="3"/>
  <c r="G6" i="3" s="1"/>
  <c r="B5" i="3"/>
  <c r="G5" i="3" s="1"/>
  <c r="B4" i="3"/>
  <c r="G4" i="3" s="1"/>
  <c r="AC66" i="2"/>
  <c r="AC67" i="2"/>
  <c r="AC65" i="2"/>
  <c r="AC55" i="2"/>
  <c r="AC56" i="2"/>
  <c r="AC54" i="2"/>
  <c r="AK139" i="2"/>
  <c r="AK138" i="2"/>
  <c r="AK137" i="2"/>
  <c r="AK136" i="2"/>
  <c r="AK135" i="2"/>
  <c r="AK134" i="2"/>
  <c r="AK133" i="2"/>
  <c r="AK132" i="2"/>
  <c r="AK126" i="2"/>
  <c r="AK125" i="2"/>
  <c r="AK124" i="2"/>
  <c r="AK123" i="2"/>
  <c r="AC112" i="2"/>
  <c r="AC113" i="2"/>
  <c r="AC111" i="2"/>
  <c r="AB114" i="2"/>
  <c r="AC101" i="2"/>
  <c r="AC102" i="2"/>
  <c r="AC100" i="2"/>
  <c r="AB103" i="2"/>
  <c r="V173" i="2"/>
  <c r="U173" i="2"/>
  <c r="T173" i="2"/>
  <c r="P173" i="2"/>
  <c r="O173" i="2"/>
  <c r="N173" i="2"/>
  <c r="J173" i="2"/>
  <c r="I173" i="2"/>
  <c r="H173" i="2"/>
  <c r="D173" i="2"/>
  <c r="C173" i="2"/>
  <c r="B173" i="2"/>
  <c r="Y172" i="2"/>
  <c r="X172" i="2"/>
  <c r="W172" i="2"/>
  <c r="S172" i="2"/>
  <c r="R172" i="2"/>
  <c r="Q172" i="2"/>
  <c r="M172" i="2"/>
  <c r="L172" i="2"/>
  <c r="K172" i="2"/>
  <c r="G172" i="2"/>
  <c r="F172" i="2"/>
  <c r="E172" i="2"/>
  <c r="Y171" i="2"/>
  <c r="X171" i="2"/>
  <c r="W171" i="2"/>
  <c r="S171" i="2"/>
  <c r="R171" i="2"/>
  <c r="Q171" i="2"/>
  <c r="M171" i="2"/>
  <c r="L171" i="2"/>
  <c r="K171" i="2"/>
  <c r="G171" i="2"/>
  <c r="F171" i="2"/>
  <c r="E171" i="2"/>
  <c r="Y170" i="2"/>
  <c r="X170" i="2"/>
  <c r="W170" i="2"/>
  <c r="S170" i="2"/>
  <c r="R170" i="2"/>
  <c r="Q170" i="2"/>
  <c r="M170" i="2"/>
  <c r="L170" i="2"/>
  <c r="K170" i="2"/>
  <c r="G170" i="2"/>
  <c r="F170" i="2"/>
  <c r="E170" i="2"/>
  <c r="Y169" i="2"/>
  <c r="X169" i="2"/>
  <c r="W169" i="2"/>
  <c r="S169" i="2"/>
  <c r="R169" i="2"/>
  <c r="Q169" i="2"/>
  <c r="M169" i="2"/>
  <c r="L169" i="2"/>
  <c r="K169" i="2"/>
  <c r="G169" i="2"/>
  <c r="F169" i="2"/>
  <c r="E169" i="2"/>
  <c r="Y168" i="2"/>
  <c r="X168" i="2"/>
  <c r="W168" i="2"/>
  <c r="S168" i="2"/>
  <c r="R168" i="2"/>
  <c r="Q168" i="2"/>
  <c r="M168" i="2"/>
  <c r="L168" i="2"/>
  <c r="K168" i="2"/>
  <c r="G168" i="2"/>
  <c r="F168" i="2"/>
  <c r="E168" i="2"/>
  <c r="Y167" i="2"/>
  <c r="X167" i="2"/>
  <c r="W167" i="2"/>
  <c r="S167" i="2"/>
  <c r="R167" i="2"/>
  <c r="Q167" i="2"/>
  <c r="M167" i="2"/>
  <c r="L167" i="2"/>
  <c r="K167" i="2"/>
  <c r="G167" i="2"/>
  <c r="F167" i="2"/>
  <c r="E167" i="2"/>
  <c r="Y162" i="2"/>
  <c r="V162" i="2"/>
  <c r="U162" i="2"/>
  <c r="X162" i="2" s="1"/>
  <c r="T162" i="2"/>
  <c r="W162" i="2" s="1"/>
  <c r="S162" i="2"/>
  <c r="Q162" i="2"/>
  <c r="P162" i="2"/>
  <c r="O162" i="2"/>
  <c r="R162" i="2" s="1"/>
  <c r="N162" i="2"/>
  <c r="M162" i="2"/>
  <c r="L162" i="2"/>
  <c r="K162" i="2"/>
  <c r="J162" i="2"/>
  <c r="I162" i="2"/>
  <c r="H162" i="2"/>
  <c r="G162" i="2"/>
  <c r="D162" i="2"/>
  <c r="C162" i="2"/>
  <c r="F162" i="2" s="1"/>
  <c r="B162" i="2"/>
  <c r="E162" i="2" s="1"/>
  <c r="Y161" i="2"/>
  <c r="X161" i="2"/>
  <c r="W161" i="2"/>
  <c r="S161" i="2"/>
  <c r="R161" i="2"/>
  <c r="Q161" i="2"/>
  <c r="M161" i="2"/>
  <c r="L161" i="2"/>
  <c r="K161" i="2"/>
  <c r="G161" i="2"/>
  <c r="F161" i="2"/>
  <c r="E161" i="2"/>
  <c r="Y160" i="2"/>
  <c r="X160" i="2"/>
  <c r="W160" i="2"/>
  <c r="S160" i="2"/>
  <c r="R160" i="2"/>
  <c r="Q160" i="2"/>
  <c r="M160" i="2"/>
  <c r="L160" i="2"/>
  <c r="K160" i="2"/>
  <c r="G160" i="2"/>
  <c r="F160" i="2"/>
  <c r="E160" i="2"/>
  <c r="Y159" i="2"/>
  <c r="X159" i="2"/>
  <c r="W159" i="2"/>
  <c r="S159" i="2"/>
  <c r="R159" i="2"/>
  <c r="Q159" i="2"/>
  <c r="M159" i="2"/>
  <c r="L159" i="2"/>
  <c r="K159" i="2"/>
  <c r="G159" i="2"/>
  <c r="F159" i="2"/>
  <c r="E159" i="2"/>
  <c r="Y158" i="2"/>
  <c r="X158" i="2"/>
  <c r="W158" i="2"/>
  <c r="S158" i="2"/>
  <c r="R158" i="2"/>
  <c r="Q158" i="2"/>
  <c r="M158" i="2"/>
  <c r="L158" i="2"/>
  <c r="K158" i="2"/>
  <c r="G158" i="2"/>
  <c r="F158" i="2"/>
  <c r="E158" i="2"/>
  <c r="Y157" i="2"/>
  <c r="X157" i="2"/>
  <c r="W157" i="2"/>
  <c r="S157" i="2"/>
  <c r="R157" i="2"/>
  <c r="Q157" i="2"/>
  <c r="M157" i="2"/>
  <c r="L157" i="2"/>
  <c r="K157" i="2"/>
  <c r="G157" i="2"/>
  <c r="F157" i="2"/>
  <c r="E157" i="2"/>
  <c r="Y156" i="2"/>
  <c r="X156" i="2"/>
  <c r="W156" i="2"/>
  <c r="S156" i="2"/>
  <c r="R156" i="2"/>
  <c r="Q156" i="2"/>
  <c r="M156" i="2"/>
  <c r="L156" i="2"/>
  <c r="K156" i="2"/>
  <c r="G156" i="2"/>
  <c r="F156" i="2"/>
  <c r="E156" i="2"/>
  <c r="Y151" i="2"/>
  <c r="W151" i="2"/>
  <c r="V151" i="2"/>
  <c r="U151" i="2"/>
  <c r="X151" i="2" s="1"/>
  <c r="T151" i="2"/>
  <c r="S151" i="2"/>
  <c r="Q151" i="2"/>
  <c r="P151" i="2"/>
  <c r="O151" i="2"/>
  <c r="R151" i="2" s="1"/>
  <c r="N151" i="2"/>
  <c r="M151" i="2"/>
  <c r="K151" i="2"/>
  <c r="J151" i="2"/>
  <c r="I151" i="2"/>
  <c r="L151" i="2" s="1"/>
  <c r="H151" i="2"/>
  <c r="G151" i="2"/>
  <c r="E151" i="2"/>
  <c r="D151" i="2"/>
  <c r="C151" i="2"/>
  <c r="F151" i="2" s="1"/>
  <c r="B151" i="2"/>
  <c r="Y150" i="2"/>
  <c r="X150" i="2"/>
  <c r="W150" i="2"/>
  <c r="S150" i="2"/>
  <c r="R150" i="2"/>
  <c r="Q150" i="2"/>
  <c r="M150" i="2"/>
  <c r="L150" i="2"/>
  <c r="K150" i="2"/>
  <c r="G150" i="2"/>
  <c r="F150" i="2"/>
  <c r="E150" i="2"/>
  <c r="Y149" i="2"/>
  <c r="X149" i="2"/>
  <c r="W149" i="2"/>
  <c r="S149" i="2"/>
  <c r="R149" i="2"/>
  <c r="Q149" i="2"/>
  <c r="M149" i="2"/>
  <c r="L149" i="2"/>
  <c r="K149" i="2"/>
  <c r="G149" i="2"/>
  <c r="F149" i="2"/>
  <c r="E149" i="2"/>
  <c r="Y148" i="2"/>
  <c r="X148" i="2"/>
  <c r="W148" i="2"/>
  <c r="S148" i="2"/>
  <c r="R148" i="2"/>
  <c r="Q148" i="2"/>
  <c r="M148" i="2"/>
  <c r="L148" i="2"/>
  <c r="K148" i="2"/>
  <c r="G148" i="2"/>
  <c r="F148" i="2"/>
  <c r="E148" i="2"/>
  <c r="Y147" i="2"/>
  <c r="X147" i="2"/>
  <c r="W147" i="2"/>
  <c r="S147" i="2"/>
  <c r="R147" i="2"/>
  <c r="Q147" i="2"/>
  <c r="M147" i="2"/>
  <c r="L147" i="2"/>
  <c r="K147" i="2"/>
  <c r="G147" i="2"/>
  <c r="F147" i="2"/>
  <c r="E147" i="2"/>
  <c r="Y146" i="2"/>
  <c r="X146" i="2"/>
  <c r="W146" i="2"/>
  <c r="S146" i="2"/>
  <c r="R146" i="2"/>
  <c r="Q146" i="2"/>
  <c r="M146" i="2"/>
  <c r="L146" i="2"/>
  <c r="K146" i="2"/>
  <c r="G146" i="2"/>
  <c r="F146" i="2"/>
  <c r="E146" i="2"/>
  <c r="Y145" i="2"/>
  <c r="X145" i="2"/>
  <c r="W145" i="2"/>
  <c r="S145" i="2"/>
  <c r="R145" i="2"/>
  <c r="Q145" i="2"/>
  <c r="M145" i="2"/>
  <c r="L145" i="2"/>
  <c r="K145" i="2"/>
  <c r="G145" i="2"/>
  <c r="F145" i="2"/>
  <c r="E145" i="2"/>
  <c r="Y140" i="2"/>
  <c r="W140" i="2"/>
  <c r="V140" i="2"/>
  <c r="U140" i="2"/>
  <c r="X140" i="2" s="1"/>
  <c r="T140" i="2"/>
  <c r="S140" i="2"/>
  <c r="Q140" i="2"/>
  <c r="P140" i="2"/>
  <c r="O140" i="2"/>
  <c r="R140" i="2" s="1"/>
  <c r="N140" i="2"/>
  <c r="M140" i="2"/>
  <c r="K140" i="2"/>
  <c r="J140" i="2"/>
  <c r="I140" i="2"/>
  <c r="L140" i="2" s="1"/>
  <c r="H140" i="2"/>
  <c r="G140" i="2"/>
  <c r="E140" i="2"/>
  <c r="D140" i="2"/>
  <c r="C140" i="2"/>
  <c r="F140" i="2" s="1"/>
  <c r="B140" i="2"/>
  <c r="Y139" i="2"/>
  <c r="X139" i="2"/>
  <c r="W139" i="2"/>
  <c r="S139" i="2"/>
  <c r="R139" i="2"/>
  <c r="Q139" i="2"/>
  <c r="M139" i="2"/>
  <c r="L139" i="2"/>
  <c r="K139" i="2"/>
  <c r="G139" i="2"/>
  <c r="F139" i="2"/>
  <c r="E139" i="2"/>
  <c r="Y138" i="2"/>
  <c r="X138" i="2"/>
  <c r="W138" i="2"/>
  <c r="S138" i="2"/>
  <c r="R138" i="2"/>
  <c r="Q138" i="2"/>
  <c r="M138" i="2"/>
  <c r="L138" i="2"/>
  <c r="K138" i="2"/>
  <c r="G138" i="2"/>
  <c r="F138" i="2"/>
  <c r="E138" i="2"/>
  <c r="Y137" i="2"/>
  <c r="X137" i="2"/>
  <c r="W137" i="2"/>
  <c r="S137" i="2"/>
  <c r="R137" i="2"/>
  <c r="Q137" i="2"/>
  <c r="M137" i="2"/>
  <c r="L137" i="2"/>
  <c r="K137" i="2"/>
  <c r="G137" i="2"/>
  <c r="F137" i="2"/>
  <c r="E137" i="2"/>
  <c r="Y136" i="2"/>
  <c r="X136" i="2"/>
  <c r="W136" i="2"/>
  <c r="S136" i="2"/>
  <c r="R136" i="2"/>
  <c r="Q136" i="2"/>
  <c r="M136" i="2"/>
  <c r="L136" i="2"/>
  <c r="K136" i="2"/>
  <c r="G136" i="2"/>
  <c r="F136" i="2"/>
  <c r="E136" i="2"/>
  <c r="Y135" i="2"/>
  <c r="X135" i="2"/>
  <c r="W135" i="2"/>
  <c r="S135" i="2"/>
  <c r="R135" i="2"/>
  <c r="Q135" i="2"/>
  <c r="M135" i="2"/>
  <c r="L135" i="2"/>
  <c r="K135" i="2"/>
  <c r="G135" i="2"/>
  <c r="F135" i="2"/>
  <c r="E135" i="2"/>
  <c r="Y134" i="2"/>
  <c r="X134" i="2"/>
  <c r="W134" i="2"/>
  <c r="S134" i="2"/>
  <c r="R134" i="2"/>
  <c r="Q134" i="2"/>
  <c r="M134" i="2"/>
  <c r="L134" i="2"/>
  <c r="K134" i="2"/>
  <c r="G134" i="2"/>
  <c r="F134" i="2"/>
  <c r="E134" i="2"/>
  <c r="AC129" i="2"/>
  <c r="AG129" i="2" s="1"/>
  <c r="AB129" i="2"/>
  <c r="AF129" i="2" s="1"/>
  <c r="AA129" i="2"/>
  <c r="AE129" i="2" s="1"/>
  <c r="Z129" i="2"/>
  <c r="AD129" i="2" s="1"/>
  <c r="U129" i="2"/>
  <c r="Y129" i="2" s="1"/>
  <c r="T129" i="2"/>
  <c r="X129" i="2" s="1"/>
  <c r="S129" i="2"/>
  <c r="W129" i="2" s="1"/>
  <c r="R129" i="2"/>
  <c r="V129" i="2" s="1"/>
  <c r="M129" i="2"/>
  <c r="Q129" i="2" s="1"/>
  <c r="L129" i="2"/>
  <c r="P129" i="2" s="1"/>
  <c r="K129" i="2"/>
  <c r="O129" i="2" s="1"/>
  <c r="J129" i="2"/>
  <c r="N129" i="2" s="1"/>
  <c r="E129" i="2"/>
  <c r="I129" i="2" s="1"/>
  <c r="D129" i="2"/>
  <c r="H129" i="2" s="1"/>
  <c r="C129" i="2"/>
  <c r="G129" i="2" s="1"/>
  <c r="B129" i="2"/>
  <c r="F129" i="2" s="1"/>
  <c r="AG128" i="2"/>
  <c r="AF128" i="2"/>
  <c r="AE128" i="2"/>
  <c r="AD128" i="2"/>
  <c r="Y128" i="2"/>
  <c r="X128" i="2"/>
  <c r="W128" i="2"/>
  <c r="V128" i="2"/>
  <c r="Q128" i="2"/>
  <c r="P128" i="2"/>
  <c r="O128" i="2"/>
  <c r="N128" i="2"/>
  <c r="I128" i="2"/>
  <c r="H128" i="2"/>
  <c r="G128" i="2"/>
  <c r="F128" i="2"/>
  <c r="AG127" i="2"/>
  <c r="AF127" i="2"/>
  <c r="AE127" i="2"/>
  <c r="AD127" i="2"/>
  <c r="Y127" i="2"/>
  <c r="X127" i="2"/>
  <c r="W127" i="2"/>
  <c r="V127" i="2"/>
  <c r="Q127" i="2"/>
  <c r="P127" i="2"/>
  <c r="O127" i="2"/>
  <c r="N127" i="2"/>
  <c r="I127" i="2"/>
  <c r="H127" i="2"/>
  <c r="G127" i="2"/>
  <c r="F127" i="2"/>
  <c r="AG126" i="2"/>
  <c r="AF126" i="2"/>
  <c r="AE126" i="2"/>
  <c r="AD126" i="2"/>
  <c r="Y126" i="2"/>
  <c r="X126" i="2"/>
  <c r="W126" i="2"/>
  <c r="V126" i="2"/>
  <c r="Q126" i="2"/>
  <c r="P126" i="2"/>
  <c r="O126" i="2"/>
  <c r="N126" i="2"/>
  <c r="I126" i="2"/>
  <c r="H126" i="2"/>
  <c r="G126" i="2"/>
  <c r="F126" i="2"/>
  <c r="AG125" i="2"/>
  <c r="AF125" i="2"/>
  <c r="AE125" i="2"/>
  <c r="AD125" i="2"/>
  <c r="Y125" i="2"/>
  <c r="X125" i="2"/>
  <c r="W125" i="2"/>
  <c r="V125" i="2"/>
  <c r="Q125" i="2"/>
  <c r="P125" i="2"/>
  <c r="O125" i="2"/>
  <c r="N125" i="2"/>
  <c r="I125" i="2"/>
  <c r="H125" i="2"/>
  <c r="G125" i="2"/>
  <c r="F125" i="2"/>
  <c r="AG124" i="2"/>
  <c r="AF124" i="2"/>
  <c r="AE124" i="2"/>
  <c r="AD124" i="2"/>
  <c r="Y124" i="2"/>
  <c r="X124" i="2"/>
  <c r="W124" i="2"/>
  <c r="V124" i="2"/>
  <c r="Q124" i="2"/>
  <c r="P124" i="2"/>
  <c r="O124" i="2"/>
  <c r="N124" i="2"/>
  <c r="I124" i="2"/>
  <c r="H124" i="2"/>
  <c r="G124" i="2"/>
  <c r="F124" i="2"/>
  <c r="AG123" i="2"/>
  <c r="AF123" i="2"/>
  <c r="AE123" i="2"/>
  <c r="AD123" i="2"/>
  <c r="Y123" i="2"/>
  <c r="X123" i="2"/>
  <c r="W123" i="2"/>
  <c r="V123" i="2"/>
  <c r="Q123" i="2"/>
  <c r="P123" i="2"/>
  <c r="O123" i="2"/>
  <c r="N123" i="2"/>
  <c r="I123" i="2"/>
  <c r="H123" i="2"/>
  <c r="G123" i="2"/>
  <c r="F123" i="2"/>
  <c r="V118" i="2"/>
  <c r="U118" i="2"/>
  <c r="T118" i="2"/>
  <c r="P118" i="2"/>
  <c r="O118" i="2"/>
  <c r="N118" i="2"/>
  <c r="J118" i="2"/>
  <c r="I118" i="2"/>
  <c r="H118" i="2"/>
  <c r="D118" i="2"/>
  <c r="C118" i="2"/>
  <c r="B118" i="2"/>
  <c r="Y117" i="2"/>
  <c r="X117" i="2"/>
  <c r="W117" i="2"/>
  <c r="S117" i="2"/>
  <c r="R117" i="2"/>
  <c r="Q117" i="2"/>
  <c r="M117" i="2"/>
  <c r="L117" i="2"/>
  <c r="K117" i="2"/>
  <c r="G117" i="2"/>
  <c r="F117" i="2"/>
  <c r="E117" i="2"/>
  <c r="Y116" i="2"/>
  <c r="X116" i="2"/>
  <c r="W116" i="2"/>
  <c r="S116" i="2"/>
  <c r="R116" i="2"/>
  <c r="Q116" i="2"/>
  <c r="M116" i="2"/>
  <c r="L116" i="2"/>
  <c r="K116" i="2"/>
  <c r="G116" i="2"/>
  <c r="F116" i="2"/>
  <c r="E116" i="2"/>
  <c r="Y115" i="2"/>
  <c r="X115" i="2"/>
  <c r="W115" i="2"/>
  <c r="S115" i="2"/>
  <c r="R115" i="2"/>
  <c r="Q115" i="2"/>
  <c r="M115" i="2"/>
  <c r="L115" i="2"/>
  <c r="K115" i="2"/>
  <c r="G115" i="2"/>
  <c r="F115" i="2"/>
  <c r="E115" i="2"/>
  <c r="Y114" i="2"/>
  <c r="X114" i="2"/>
  <c r="W114" i="2"/>
  <c r="S114" i="2"/>
  <c r="R114" i="2"/>
  <c r="Q114" i="2"/>
  <c r="M114" i="2"/>
  <c r="L114" i="2"/>
  <c r="K114" i="2"/>
  <c r="G114" i="2"/>
  <c r="F114" i="2"/>
  <c r="E114" i="2"/>
  <c r="Y113" i="2"/>
  <c r="X113" i="2"/>
  <c r="W113" i="2"/>
  <c r="S113" i="2"/>
  <c r="R113" i="2"/>
  <c r="Q113" i="2"/>
  <c r="M113" i="2"/>
  <c r="L113" i="2"/>
  <c r="K113" i="2"/>
  <c r="G113" i="2"/>
  <c r="F113" i="2"/>
  <c r="E113" i="2"/>
  <c r="Y112" i="2"/>
  <c r="X112" i="2"/>
  <c r="W112" i="2"/>
  <c r="S112" i="2"/>
  <c r="R112" i="2"/>
  <c r="Q112" i="2"/>
  <c r="M112" i="2"/>
  <c r="L112" i="2"/>
  <c r="K112" i="2"/>
  <c r="G112" i="2"/>
  <c r="F112" i="2"/>
  <c r="E112" i="2"/>
  <c r="V107" i="2"/>
  <c r="U107" i="2"/>
  <c r="T107" i="2"/>
  <c r="P107" i="2"/>
  <c r="O107" i="2"/>
  <c r="N107" i="2"/>
  <c r="J107" i="2"/>
  <c r="I107" i="2"/>
  <c r="H107" i="2"/>
  <c r="D107" i="2"/>
  <c r="C107" i="2"/>
  <c r="B107" i="2"/>
  <c r="Y106" i="2"/>
  <c r="X106" i="2"/>
  <c r="W106" i="2"/>
  <c r="S106" i="2"/>
  <c r="R106" i="2"/>
  <c r="Q106" i="2"/>
  <c r="M106" i="2"/>
  <c r="L106" i="2"/>
  <c r="K106" i="2"/>
  <c r="G106" i="2"/>
  <c r="F106" i="2"/>
  <c r="E106" i="2"/>
  <c r="Y105" i="2"/>
  <c r="X105" i="2"/>
  <c r="W105" i="2"/>
  <c r="S105" i="2"/>
  <c r="R105" i="2"/>
  <c r="Q105" i="2"/>
  <c r="M105" i="2"/>
  <c r="L105" i="2"/>
  <c r="K105" i="2"/>
  <c r="G105" i="2"/>
  <c r="F105" i="2"/>
  <c r="E105" i="2"/>
  <c r="Y104" i="2"/>
  <c r="X104" i="2"/>
  <c r="W104" i="2"/>
  <c r="S104" i="2"/>
  <c r="R104" i="2"/>
  <c r="Q104" i="2"/>
  <c r="M104" i="2"/>
  <c r="L104" i="2"/>
  <c r="K104" i="2"/>
  <c r="G104" i="2"/>
  <c r="F104" i="2"/>
  <c r="E104" i="2"/>
  <c r="Y103" i="2"/>
  <c r="X103" i="2"/>
  <c r="W103" i="2"/>
  <c r="S103" i="2"/>
  <c r="R103" i="2"/>
  <c r="Q103" i="2"/>
  <c r="M103" i="2"/>
  <c r="L103" i="2"/>
  <c r="K103" i="2"/>
  <c r="G103" i="2"/>
  <c r="F103" i="2"/>
  <c r="E103" i="2"/>
  <c r="Y102" i="2"/>
  <c r="X102" i="2"/>
  <c r="W102" i="2"/>
  <c r="S102" i="2"/>
  <c r="R102" i="2"/>
  <c r="Q102" i="2"/>
  <c r="M102" i="2"/>
  <c r="L102" i="2"/>
  <c r="K102" i="2"/>
  <c r="G102" i="2"/>
  <c r="F102" i="2"/>
  <c r="E102" i="2"/>
  <c r="Y101" i="2"/>
  <c r="X101" i="2"/>
  <c r="W101" i="2"/>
  <c r="S101" i="2"/>
  <c r="R101" i="2"/>
  <c r="Q101" i="2"/>
  <c r="M101" i="2"/>
  <c r="L101" i="2"/>
  <c r="K101" i="2"/>
  <c r="G101" i="2"/>
  <c r="F101" i="2"/>
  <c r="E101" i="2"/>
  <c r="F96" i="2"/>
  <c r="E96" i="2"/>
  <c r="F95" i="2"/>
  <c r="E95" i="2"/>
  <c r="F94" i="2"/>
  <c r="E94" i="2"/>
  <c r="F93" i="2"/>
  <c r="E93" i="2"/>
  <c r="H88" i="2"/>
  <c r="G88" i="2"/>
  <c r="F88" i="2"/>
  <c r="B88" i="2"/>
  <c r="H87" i="2"/>
  <c r="G87" i="2"/>
  <c r="F87" i="2"/>
  <c r="B87" i="2"/>
  <c r="H86" i="2"/>
  <c r="G86" i="2"/>
  <c r="F86" i="2"/>
  <c r="B86" i="2"/>
  <c r="H85" i="2"/>
  <c r="G85" i="2"/>
  <c r="F85" i="2"/>
  <c r="B85" i="2"/>
  <c r="H80" i="2"/>
  <c r="G80" i="2"/>
  <c r="F80" i="2"/>
  <c r="B80" i="2"/>
  <c r="H79" i="2"/>
  <c r="G79" i="2"/>
  <c r="F79" i="2"/>
  <c r="B79" i="2"/>
  <c r="H78" i="2"/>
  <c r="G78" i="2"/>
  <c r="F78" i="2"/>
  <c r="B78" i="2"/>
  <c r="H77" i="2"/>
  <c r="G77" i="2"/>
  <c r="F77" i="2"/>
  <c r="B77" i="2"/>
  <c r="V72" i="2"/>
  <c r="U72" i="2"/>
  <c r="T72" i="2"/>
  <c r="P72" i="2"/>
  <c r="O72" i="2"/>
  <c r="N72" i="2"/>
  <c r="J72" i="2"/>
  <c r="I72" i="2"/>
  <c r="H72" i="2"/>
  <c r="F72" i="2"/>
  <c r="D72" i="2"/>
  <c r="G72" i="2" s="1"/>
  <c r="C72" i="2"/>
  <c r="B72" i="2"/>
  <c r="E72" i="2" s="1"/>
  <c r="Y71" i="2"/>
  <c r="X71" i="2"/>
  <c r="W71" i="2"/>
  <c r="S71" i="2"/>
  <c r="R71" i="2"/>
  <c r="Q71" i="2"/>
  <c r="M71" i="2"/>
  <c r="L71" i="2"/>
  <c r="K71" i="2"/>
  <c r="G71" i="2"/>
  <c r="F71" i="2"/>
  <c r="E71" i="2"/>
  <c r="Y70" i="2"/>
  <c r="X70" i="2"/>
  <c r="W70" i="2"/>
  <c r="S70" i="2"/>
  <c r="R70" i="2"/>
  <c r="Q70" i="2"/>
  <c r="M70" i="2"/>
  <c r="L70" i="2"/>
  <c r="K70" i="2"/>
  <c r="G70" i="2"/>
  <c r="F70" i="2"/>
  <c r="E70" i="2"/>
  <c r="Y69" i="2"/>
  <c r="X69" i="2"/>
  <c r="W69" i="2"/>
  <c r="S69" i="2"/>
  <c r="R69" i="2"/>
  <c r="Q69" i="2"/>
  <c r="M69" i="2"/>
  <c r="L69" i="2"/>
  <c r="K69" i="2"/>
  <c r="G69" i="2"/>
  <c r="F69" i="2"/>
  <c r="E69" i="2"/>
  <c r="Y68" i="2"/>
  <c r="X68" i="2"/>
  <c r="W68" i="2"/>
  <c r="S68" i="2"/>
  <c r="R68" i="2"/>
  <c r="Q68" i="2"/>
  <c r="M68" i="2"/>
  <c r="L68" i="2"/>
  <c r="K68" i="2"/>
  <c r="G68" i="2"/>
  <c r="F68" i="2"/>
  <c r="E68" i="2"/>
  <c r="Y67" i="2"/>
  <c r="X67" i="2"/>
  <c r="W67" i="2"/>
  <c r="S67" i="2"/>
  <c r="R67" i="2"/>
  <c r="Q67" i="2"/>
  <c r="M67" i="2"/>
  <c r="L67" i="2"/>
  <c r="K67" i="2"/>
  <c r="G67" i="2"/>
  <c r="F67" i="2"/>
  <c r="E67" i="2"/>
  <c r="Y66" i="2"/>
  <c r="X66" i="2"/>
  <c r="W66" i="2"/>
  <c r="S66" i="2"/>
  <c r="R66" i="2"/>
  <c r="Q66" i="2"/>
  <c r="M66" i="2"/>
  <c r="L66" i="2"/>
  <c r="K66" i="2"/>
  <c r="G66" i="2"/>
  <c r="F66" i="2"/>
  <c r="E66" i="2"/>
  <c r="X61" i="2"/>
  <c r="V61" i="2"/>
  <c r="Y61" i="2" s="1"/>
  <c r="U61" i="2"/>
  <c r="T61" i="2"/>
  <c r="W61" i="2" s="1"/>
  <c r="R61" i="2"/>
  <c r="P61" i="2"/>
  <c r="S61" i="2" s="1"/>
  <c r="O61" i="2"/>
  <c r="N61" i="2"/>
  <c r="Q61" i="2" s="1"/>
  <c r="L61" i="2"/>
  <c r="J61" i="2"/>
  <c r="M61" i="2" s="1"/>
  <c r="I61" i="2"/>
  <c r="H61" i="2"/>
  <c r="K61" i="2" s="1"/>
  <c r="F61" i="2"/>
  <c r="D61" i="2"/>
  <c r="G61" i="2" s="1"/>
  <c r="C61" i="2"/>
  <c r="B61" i="2"/>
  <c r="E61" i="2" s="1"/>
  <c r="Y60" i="2"/>
  <c r="X60" i="2"/>
  <c r="W60" i="2"/>
  <c r="S60" i="2"/>
  <c r="R60" i="2"/>
  <c r="Q60" i="2"/>
  <c r="M60" i="2"/>
  <c r="L60" i="2"/>
  <c r="K60" i="2"/>
  <c r="G60" i="2"/>
  <c r="F60" i="2"/>
  <c r="E60" i="2"/>
  <c r="Y59" i="2"/>
  <c r="X59" i="2"/>
  <c r="W59" i="2"/>
  <c r="S59" i="2"/>
  <c r="R59" i="2"/>
  <c r="Q59" i="2"/>
  <c r="M59" i="2"/>
  <c r="L59" i="2"/>
  <c r="K59" i="2"/>
  <c r="G59" i="2"/>
  <c r="F59" i="2"/>
  <c r="E59" i="2"/>
  <c r="Y58" i="2"/>
  <c r="X58" i="2"/>
  <c r="W58" i="2"/>
  <c r="S58" i="2"/>
  <c r="R58" i="2"/>
  <c r="Q58" i="2"/>
  <c r="M58" i="2"/>
  <c r="L58" i="2"/>
  <c r="K58" i="2"/>
  <c r="G58" i="2"/>
  <c r="F58" i="2"/>
  <c r="E58" i="2"/>
  <c r="Y57" i="2"/>
  <c r="X57" i="2"/>
  <c r="W57" i="2"/>
  <c r="S57" i="2"/>
  <c r="R57" i="2"/>
  <c r="Q57" i="2"/>
  <c r="M57" i="2"/>
  <c r="L57" i="2"/>
  <c r="K57" i="2"/>
  <c r="G57" i="2"/>
  <c r="F57" i="2"/>
  <c r="E57" i="2"/>
  <c r="Y56" i="2"/>
  <c r="X56" i="2"/>
  <c r="W56" i="2"/>
  <c r="S56" i="2"/>
  <c r="R56" i="2"/>
  <c r="Q56" i="2"/>
  <c r="M56" i="2"/>
  <c r="L56" i="2"/>
  <c r="K56" i="2"/>
  <c r="G56" i="2"/>
  <c r="F56" i="2"/>
  <c r="E56" i="2"/>
  <c r="Y55" i="2"/>
  <c r="X55" i="2"/>
  <c r="W55" i="2"/>
  <c r="S55" i="2"/>
  <c r="R55" i="2"/>
  <c r="Q55" i="2"/>
  <c r="M55" i="2"/>
  <c r="L55" i="2"/>
  <c r="K55" i="2"/>
  <c r="G55" i="2"/>
  <c r="F55" i="2"/>
  <c r="E55" i="2"/>
  <c r="K6" i="2"/>
  <c r="I34" i="2"/>
  <c r="G34" i="2"/>
  <c r="E34" i="2"/>
  <c r="C34" i="2"/>
  <c r="I33" i="2"/>
  <c r="G33" i="2"/>
  <c r="E33" i="2"/>
  <c r="C33" i="2"/>
  <c r="I32" i="2"/>
  <c r="G32" i="2"/>
  <c r="E32" i="2"/>
  <c r="C32" i="2"/>
  <c r="I31" i="2"/>
  <c r="G31" i="2"/>
  <c r="E31" i="2"/>
  <c r="C31" i="2"/>
  <c r="I30" i="2"/>
  <c r="G30" i="2"/>
  <c r="E30" i="2"/>
  <c r="C30" i="2"/>
  <c r="I29" i="2"/>
  <c r="G29" i="2"/>
  <c r="E29" i="2"/>
  <c r="C29" i="2"/>
  <c r="E23" i="2"/>
  <c r="E22" i="2"/>
  <c r="C23" i="2"/>
  <c r="C22" i="2"/>
  <c r="G18" i="2"/>
  <c r="E18" i="2"/>
  <c r="C18" i="2"/>
  <c r="G17" i="2"/>
  <c r="E17" i="2"/>
  <c r="C17" i="2"/>
  <c r="G16" i="2"/>
  <c r="E16" i="2"/>
  <c r="C16" i="2"/>
  <c r="G15" i="2"/>
  <c r="E15" i="2"/>
  <c r="C15" i="2"/>
  <c r="G14" i="2"/>
  <c r="E14" i="2"/>
  <c r="C14" i="2"/>
  <c r="G13" i="2"/>
  <c r="E13" i="2"/>
  <c r="C13" i="2"/>
  <c r="F9" i="2"/>
  <c r="G8" i="2"/>
  <c r="E8" i="2"/>
  <c r="C8" i="2"/>
  <c r="G7" i="2"/>
  <c r="E7" i="2"/>
  <c r="C7" i="2"/>
  <c r="G6" i="2"/>
  <c r="E6" i="2"/>
  <c r="C6" i="2"/>
  <c r="G5" i="2"/>
  <c r="E5" i="2"/>
  <c r="C5" i="2"/>
  <c r="G4" i="2"/>
  <c r="E4" i="2"/>
  <c r="C4" i="2"/>
  <c r="G3" i="2"/>
  <c r="E3" i="2"/>
  <c r="C3" i="2"/>
  <c r="C39" i="1"/>
  <c r="C40" i="1"/>
  <c r="C38" i="1"/>
  <c r="D23" i="1"/>
  <c r="F23" i="1"/>
  <c r="B23" i="1"/>
  <c r="D33" i="1"/>
  <c r="E35" i="1"/>
  <c r="D35" i="1"/>
  <c r="E34" i="1"/>
  <c r="D34" i="1"/>
  <c r="E33" i="1"/>
  <c r="F29" i="1"/>
  <c r="G29" i="1"/>
  <c r="E29" i="1"/>
  <c r="F28" i="1"/>
  <c r="G28" i="1"/>
  <c r="E28" i="1"/>
  <c r="F27" i="1"/>
  <c r="G27" i="1"/>
  <c r="E27" i="1"/>
  <c r="E10" i="1"/>
  <c r="D10" i="1"/>
  <c r="E9" i="1"/>
  <c r="D9" i="1"/>
  <c r="E8" i="1"/>
  <c r="D8" i="1"/>
  <c r="C2" i="1"/>
  <c r="B4" i="1"/>
  <c r="C3" i="1" s="1"/>
  <c r="H4" i="3" l="1"/>
  <c r="H11" i="3"/>
  <c r="I18" i="3"/>
  <c r="G27" i="3"/>
  <c r="H28" i="3"/>
  <c r="G34" i="3"/>
  <c r="H35" i="3"/>
  <c r="G62" i="3"/>
  <c r="H63" i="3"/>
  <c r="G83" i="3"/>
  <c r="H84" i="3"/>
  <c r="G97" i="3"/>
  <c r="H98" i="3"/>
  <c r="G104" i="3"/>
  <c r="H105" i="3"/>
  <c r="G111" i="3"/>
  <c r="H112" i="3"/>
  <c r="G125" i="3"/>
  <c r="H126" i="3"/>
  <c r="G132" i="3"/>
  <c r="H132" i="3"/>
  <c r="G25" i="3"/>
  <c r="G32" i="3"/>
  <c r="G60" i="3"/>
  <c r="G85" i="3"/>
  <c r="G99" i="3"/>
  <c r="G106" i="3"/>
  <c r="G113" i="3"/>
  <c r="G127" i="3"/>
  <c r="H131" i="3"/>
  <c r="H25" i="3"/>
  <c r="H32" i="3"/>
  <c r="H60" i="3"/>
  <c r="H85" i="3"/>
  <c r="H99" i="3"/>
  <c r="H106" i="3"/>
  <c r="H113" i="3"/>
  <c r="H127" i="3"/>
  <c r="G133" i="3"/>
  <c r="H19" i="3"/>
  <c r="F4" i="3"/>
  <c r="H5" i="3"/>
  <c r="F11" i="3"/>
  <c r="H12" i="3"/>
  <c r="G18" i="3"/>
  <c r="F5" i="3"/>
  <c r="H6" i="3"/>
  <c r="F12" i="3"/>
  <c r="H13" i="3"/>
  <c r="J18" i="3"/>
  <c r="I19" i="3"/>
  <c r="H20" i="3"/>
  <c r="G21" i="3"/>
  <c r="J19" i="3"/>
  <c r="I20" i="3"/>
  <c r="H21" i="3"/>
  <c r="F134" i="3"/>
  <c r="I21" i="3"/>
  <c r="G134" i="3"/>
</calcChain>
</file>

<file path=xl/sharedStrings.xml><?xml version="1.0" encoding="utf-8"?>
<sst xmlns="http://schemas.openxmlformats.org/spreadsheetml/2006/main" count="1030" uniqueCount="255">
  <si>
    <t>Штатные специалисты</t>
  </si>
  <si>
    <t>Фрилансеры</t>
  </si>
  <si>
    <t>Распределение штатных сотрудников и фрилансеров</t>
  </si>
  <si>
    <t>ВСЕГО</t>
  </si>
  <si>
    <t xml:space="preserve"> </t>
  </si>
  <si>
    <t>Состоят в ПЖ</t>
  </si>
  <si>
    <t>Не состоят в ПЖ</t>
  </si>
  <si>
    <t>Все (165 чел.)</t>
  </si>
  <si>
    <t>Штатные сотрудники (119 чел.)</t>
  </si>
  <si>
    <t>Фрилансеры (46 чел.)</t>
  </si>
  <si>
    <t>Распределение по признаку членства в ПЖ</t>
  </si>
  <si>
    <t>ФРИЛАНСЕРЫ</t>
  </si>
  <si>
    <t>ВСЕ</t>
  </si>
  <si>
    <t xml:space="preserve">1) корреспондент, журналист, обозреватель, спец кор, старший корреспондент, ведущий новостей, ведущий программ, собственный кор и обозреватель отдела экономики. </t>
  </si>
  <si>
    <t xml:space="preserve">2) редактор, шеф-редактор, выпускающий редактор, редактор новостей, Заместитель главного редактора радиостанции, новостной редактор, редактор отдела, ведущий редактор, ведущий специалист, журналист-выпускающий редактор, контент-менеджер, начальник отдела, замшефредактора, редактор видеослужбы, фоторедактор, редактор сайта и шеф-редактор сайта </t>
  </si>
  <si>
    <t xml:space="preserve">3) главный редактор </t>
  </si>
  <si>
    <t xml:space="preserve">4) фотокорреспондент, фотограф, фотожурналист </t>
  </si>
  <si>
    <t xml:space="preserve">5) веб-аналитик </t>
  </si>
  <si>
    <t xml:space="preserve">6) глава отдела SMM, смм-специалист </t>
  </si>
  <si>
    <t xml:space="preserve">7) менеджер по рекламе дизайнер </t>
  </si>
  <si>
    <t>8) продюсер</t>
  </si>
  <si>
    <t>н/д</t>
  </si>
  <si>
    <t>Распределение по должностям</t>
  </si>
  <si>
    <t>Штатные сорудники</t>
  </si>
  <si>
    <t>Все</t>
  </si>
  <si>
    <t>до 25 лет</t>
  </si>
  <si>
    <t>26-40 лет</t>
  </si>
  <si>
    <t>более 41 года</t>
  </si>
  <si>
    <t>Распределение по возрасту</t>
  </si>
  <si>
    <t>Мужчины</t>
  </si>
  <si>
    <t>Женщины</t>
  </si>
  <si>
    <t>Штатные сотрудники</t>
  </si>
  <si>
    <t>Распределение по гендеру</t>
  </si>
  <si>
    <t>Гос.СМИ</t>
  </si>
  <si>
    <t>Негос.СМИ</t>
  </si>
  <si>
    <t>Распределение штатных сотрудников по типам СМИ</t>
  </si>
  <si>
    <t>Кол-во</t>
  </si>
  <si>
    <t>Доля</t>
  </si>
  <si>
    <t>Договор авторского заказа (договор, который регулирует, в основном, исключительные или неисключительные права на произведения)</t>
  </si>
  <si>
    <t>Договор возмездного оказания услуг (срок действия договора соответствует сроку оказания услуг, ненормированный рабочий день, заказчик оплачивает выполненные услуги)</t>
  </si>
  <si>
    <t>Договор гражданско-правового характера (заключается на период оказания услуг, срок действия договора определяется сторонами, ненормированный рабочий день, время работы может превышать 8 часов в день)</t>
  </si>
  <si>
    <t>затрудняюсь ответить</t>
  </si>
  <si>
    <t>Не оформлен официально (работаю без договора, по устной договорённости)</t>
  </si>
  <si>
    <t>Трудовой договор (длительные трудовые отношения, 8/12-часовой рабочий день, зарплата, оплачиваемый отпуск и больничный лист)</t>
  </si>
  <si>
    <t>ГОС.МЕДИА</t>
  </si>
  <si>
    <t>НЕГОС.МЕДИА</t>
  </si>
  <si>
    <t>НЕТ ДАННЫХ</t>
  </si>
  <si>
    <t>да</t>
  </si>
  <si>
    <t>нет</t>
  </si>
  <si>
    <t>Формы трудойстройства штатных сотрудников</t>
  </si>
  <si>
    <t>Оформление как ИП</t>
  </si>
  <si>
    <t>СОСТОЯТ В ПЖ</t>
  </si>
  <si>
    <t>НЕ СОСТОЯТ В ПЖ</t>
  </si>
  <si>
    <t>СРОК</t>
  </si>
  <si>
    <t>бессрочный</t>
  </si>
  <si>
    <t>годовой</t>
  </si>
  <si>
    <t>менее трёх месяцев</t>
  </si>
  <si>
    <t>на год и более</t>
  </si>
  <si>
    <t>на три месяца</t>
  </si>
  <si>
    <t>полугодовой</t>
  </si>
  <si>
    <t>Общий итог</t>
  </si>
  <si>
    <t>Срок действия договора на основном месте работы (штатные сотрудники)</t>
  </si>
  <si>
    <t>работаю без договора</t>
  </si>
  <si>
    <t>Фиг знает</t>
  </si>
  <si>
    <t>договор подряда</t>
  </si>
  <si>
    <t>Copyright release (договор купли-продажи авторских прав</t>
  </si>
  <si>
    <t>Формы трудойстройства фрилансеров</t>
  </si>
  <si>
    <t>з/о</t>
  </si>
  <si>
    <t>Все (46)</t>
  </si>
  <si>
    <t>Состоят в ПЖ (27)</t>
  </si>
  <si>
    <t>Не состоят в ПЖ (19)</t>
  </si>
  <si>
    <t>в основном, работаю без договора</t>
  </si>
  <si>
    <t>в основном, работаю по договору</t>
  </si>
  <si>
    <t xml:space="preserve">Распределение долей по признаку во всех ли изданиях и проектах отношения фрилансеров с заказчиком были зафиксированы в договоре
</t>
  </si>
  <si>
    <t>все</t>
  </si>
  <si>
    <t>в основном, после того, как я приступил к работе</t>
  </si>
  <si>
    <t>всегда после того, как я приступил к работе</t>
  </si>
  <si>
    <t>в основном, до того, как я приступил к работе</t>
  </si>
  <si>
    <t>всегда до того, как я приступил к работе</t>
  </si>
  <si>
    <t>З/О</t>
  </si>
  <si>
    <t>да %</t>
  </si>
  <si>
    <t>нет %</t>
  </si>
  <si>
    <t>З/О %</t>
  </si>
  <si>
    <t>ДА</t>
  </si>
  <si>
    <t>НЕТ</t>
  </si>
  <si>
    <t>Названия строк</t>
  </si>
  <si>
    <t>«серая»</t>
  </si>
  <si>
    <t>белая</t>
  </si>
  <si>
    <t>в конверте</t>
  </si>
  <si>
    <t>оклад+премия</t>
  </si>
  <si>
    <t>% «серая»</t>
  </si>
  <si>
    <t>% белая</t>
  </si>
  <si>
    <t>% в конверте</t>
  </si>
  <si>
    <t>% оклад+премия</t>
  </si>
  <si>
    <t>ДМС</t>
  </si>
  <si>
    <t>Отличалась ли зарплата после испытательного срока (по типам договора)</t>
  </si>
  <si>
    <t>Испытательный срок после прохождения тестового задания</t>
  </si>
  <si>
    <t>Стажировка до заключения трудового договора</t>
  </si>
  <si>
    <t>Оплата стажировки</t>
  </si>
  <si>
    <t>Тип оплаты</t>
  </si>
  <si>
    <t>Наличие соц.пакета</t>
  </si>
  <si>
    <t>Получили ли ДМС в первые дни работы (для тех, кому предусмотрен)</t>
  </si>
  <si>
    <t>Предложение внести изменения в труд.договор (по типам договора) - ШТАТНЫЕ СОТРУДНИКИ</t>
  </si>
  <si>
    <t>Были ли внесены изменения (по типам договора) - ШТАТНЫЕ СОТРУДНИКИ</t>
  </si>
  <si>
    <t>Предложение внести изменения в труд.договор (по типам договора) - ФРИЛАНСЕРЫ</t>
  </si>
  <si>
    <t>Были ли внесены изменения (по типам договора) - ФРИЛАНСЕРЫ</t>
  </si>
  <si>
    <t>Виды выплат гонораров фрилансеров</t>
  </si>
  <si>
    <t>100% суммы начисляют на счет</t>
  </si>
  <si>
    <t>начисляют на счет лишь часть суммы, остальное без налогов</t>
  </si>
  <si>
    <t>100% заработной платы получаю «в конверте», без налогов</t>
  </si>
  <si>
    <t>Наличие системы штрафов</t>
  </si>
  <si>
    <t>ответы</t>
  </si>
  <si>
    <t>доля</t>
  </si>
  <si>
    <t>как правило, в следующем месяце после выхода материала</t>
  </si>
  <si>
    <t>в течение двух недель, после того, как выполнена работа</t>
  </si>
  <si>
    <t>в течение двух недель после выхода материала</t>
  </si>
  <si>
    <t>в течение недели после того, как выполнена работа</t>
  </si>
  <si>
    <t>как правило, через два месяца после выхода материала</t>
  </si>
  <si>
    <t>обычно до того, как я приступил к работе, авансом</t>
  </si>
  <si>
    <t>я в поисках работы</t>
  </si>
  <si>
    <t>Срок оплаты работы фрилансеров</t>
  </si>
  <si>
    <t>Наличие штрафов - ФРИЛАНСЕРЫ</t>
  </si>
  <si>
    <t>Да</t>
  </si>
  <si>
    <t>Распределение долей по признаку когда заказчик заполняет трудовой договор -ФРИЛАНСЕРЫ</t>
  </si>
  <si>
    <t>Был ли испытательный срок (по типам договорам) - ШТАТНЫЕ СОТРУДНИКИ</t>
  </si>
  <si>
    <t>Был ли испытательный срок (по типам договорам) - ФРИЛАНСЕРЫ</t>
  </si>
  <si>
    <t xml:space="preserve">нет </t>
  </si>
  <si>
    <t>Отличалась ли зарплата после испытательного срока (по типам договора) -ФРИЛАНСЕРЫ</t>
  </si>
  <si>
    <t>РАБОТА В ОФИСЕ</t>
  </si>
  <si>
    <t>ЗО</t>
  </si>
  <si>
    <t>ЗО%</t>
  </si>
  <si>
    <t>СООТВЕТСТВЕНИЕ РАБ.МЕСТА ПРАВИЛАМ ГОСТА И САНПИНА</t>
  </si>
  <si>
    <t>ОБОРУДОВАНИЕ</t>
  </si>
  <si>
    <t>ДА, БОЛЬШАЯ ЧАСТЬ</t>
  </si>
  <si>
    <t>ДА, ВСЕ НЕОБХОДИМОЕ</t>
  </si>
  <si>
    <t>ДА, МЕНЬШУЮ ЧАСТЬ</t>
  </si>
  <si>
    <t>НИЧЕГО</t>
  </si>
  <si>
    <t>%ДА, БОЛЬШАЯ ЧАСТЬ</t>
  </si>
  <si>
    <t>%ДА, ВСЕ НЕОБХОДИМОЕ</t>
  </si>
  <si>
    <t>%ДА, МЕНЬШУЮ ЧАСТЬ</t>
  </si>
  <si>
    <t>%НИЧЕГО</t>
  </si>
  <si>
    <t>НОРМЫ ВЫРАБОТКИ</t>
  </si>
  <si>
    <t>СИСТЕМА УЧЕТА ТРУДОВОГО ВРЕМЕНИ</t>
  </si>
  <si>
    <t>ПРОДОЛЖИТЕЛЬНОСТЬ РАБОЧЕГО ДНЯ СОГЛАСНО ДОГОВОРУ</t>
  </si>
  <si>
    <t>4 часа</t>
  </si>
  <si>
    <t>6 часов</t>
  </si>
  <si>
    <t>8 часов</t>
  </si>
  <si>
    <t>более 10 часов</t>
  </si>
  <si>
    <t>не обговорено в договоре</t>
  </si>
  <si>
    <t>ненормированный рабочий день</t>
  </si>
  <si>
    <t>ПРОДОЛЖИТЕЛЬНОСТЬ РАБОЧЕГО ДНЯ ПО ФАКТУ</t>
  </si>
  <si>
    <t>2-4 часа</t>
  </si>
  <si>
    <t>5-6 часов</t>
  </si>
  <si>
    <t>7-8 часов</t>
  </si>
  <si>
    <t>9-10 часов</t>
  </si>
  <si>
    <t>11-14 часов</t>
  </si>
  <si>
    <t>более 14 часов</t>
  </si>
  <si>
    <t>ЧАСТОТА ПЕРЕРАБОТОК</t>
  </si>
  <si>
    <t>1-2 раз в месяц</t>
  </si>
  <si>
    <t>1-2 раза в год</t>
  </si>
  <si>
    <t>более двух дней в неделю</t>
  </si>
  <si>
    <t>каждый день</t>
  </si>
  <si>
    <t>не перерабатываю</t>
  </si>
  <si>
    <t>раз в неделю</t>
  </si>
  <si>
    <t>ОПЛАТА ПЕРЕРАБОТОК</t>
  </si>
  <si>
    <t>РАЗМЕР ОПЛАТЫ*</t>
  </si>
  <si>
    <t>гонорары</t>
  </si>
  <si>
    <t>за каждый час переработки из расчёта зарплаты за день</t>
  </si>
  <si>
    <t>за каждый час переработки из расчёта зарплаты за день в двойном размере</t>
  </si>
  <si>
    <t>за материалы сверх установленной нормы и работу в выходные</t>
  </si>
  <si>
    <t>По договоренности (отгул либо деньги).</t>
  </si>
  <si>
    <t>Предоставляется отгул</t>
  </si>
  <si>
    <t>сдельно</t>
  </si>
  <si>
    <t>У нас гонорарная система</t>
  </si>
  <si>
    <t>Фиксированно по приложению к ТД</t>
  </si>
  <si>
    <t>ИТОГО:</t>
  </si>
  <si>
    <t>*- практически все оплаты в негос.медиа</t>
  </si>
  <si>
    <t>ОПЛАТА РАБОТЫ В ВЫХОДНЫЕ И ПРАЗДНИКИ</t>
  </si>
  <si>
    <t>ЧАСТОТА РАБОТЫ В ВЫХОДНЫЕ И ПРАЗДНИКИ</t>
  </si>
  <si>
    <t>1 раз в месяц</t>
  </si>
  <si>
    <t>1 раз в неделю</t>
  </si>
  <si>
    <t>не работаю в выходные и праздники</t>
  </si>
  <si>
    <t>работаю в выходные и праздники очень редко, несколько раз в год</t>
  </si>
  <si>
    <t>работаю почти каждые выходные</t>
  </si>
  <si>
    <t>ВОЗМОЖНОСТЬ ВЗЯТЬ ВЫХОДНОЙ В СЧЕТ ПЕРЕРАБОТКИ</t>
  </si>
  <si>
    <t>ПЕРЕСЧЕТ ЗП ИЗ-ЗА ИНФЛЯЦИИ</t>
  </si>
  <si>
    <t>УДЕРЖАНИЯ/НЕВЫПЛАТЫ ЗП</t>
  </si>
  <si>
    <t>ПЕРИОД ЗАДЕРЖКИ ЗП</t>
  </si>
  <si>
    <t>на два месяца</t>
  </si>
  <si>
    <t>на две-три недели</t>
  </si>
  <si>
    <t>на день-два</t>
  </si>
  <si>
    <t>на месяц</t>
  </si>
  <si>
    <t>на неделю</t>
  </si>
  <si>
    <t>ИЗМЕНЕНИЕ ЗП</t>
  </si>
  <si>
    <t>ДА, в большую сторону</t>
  </si>
  <si>
    <t>ДА, в меньшую сторону</t>
  </si>
  <si>
    <t>ОБЕДЕННЫЙ ПЕРЕРЫВ</t>
  </si>
  <si>
    <t>ШТАТНЫЕ СОТРУДНИКИ</t>
  </si>
  <si>
    <t>да, но не всегда</t>
  </si>
  <si>
    <t>да, большую часть</t>
  </si>
  <si>
    <t>да, всё необходимое</t>
  </si>
  <si>
    <t>да, меньшую часть</t>
  </si>
  <si>
    <t>ничего</t>
  </si>
  <si>
    <t>всегда</t>
  </si>
  <si>
    <t>приветствую работу в выходные и свободное время</t>
  </si>
  <si>
    <t>работаю когда надо, без оглядки на праздники</t>
  </si>
  <si>
    <t>по необходимости</t>
  </si>
  <si>
    <t>2-3 раза в месяц</t>
  </si>
  <si>
    <t>работаю в выходные несколько раз в год</t>
  </si>
  <si>
    <t>Штатные работники (119 чел.)</t>
  </si>
  <si>
    <t>Нет</t>
  </si>
  <si>
    <t>З/о</t>
  </si>
  <si>
    <t>Сокращение зарплаты ФРИЛАНСЕРОВ</t>
  </si>
  <si>
    <t>фрилансеры</t>
  </si>
  <si>
    <t>КОМАНДИРОВКИ</t>
  </si>
  <si>
    <t>ВОЗМОЖНОСТЬ ОТКАЗАТЬСЯ ОТ КОМАНДИРОВКИ</t>
  </si>
  <si>
    <t>Штатные сотрудники (64 чел.)</t>
  </si>
  <si>
    <t>Фрилансеры (33 чел.)</t>
  </si>
  <si>
    <t>частично/ иногда</t>
  </si>
  <si>
    <t>редко/ нет</t>
  </si>
  <si>
    <t>ОПЛАТА БИЛЕТОВ ЗАКАЗЧИКОМ</t>
  </si>
  <si>
    <t>ОПЛАТА ГОСТИННИЦЫ ЗАКАЗЧИКОМ</t>
  </si>
  <si>
    <t>ОПЛАТА КОМАНДИРОВОЧНЫХ ЗАКАЗЧИКОМ</t>
  </si>
  <si>
    <t>гос.сми</t>
  </si>
  <si>
    <t>негос.сми</t>
  </si>
  <si>
    <t>нд сми</t>
  </si>
  <si>
    <t>частично, но не полностью</t>
  </si>
  <si>
    <t>БОЛЬНИЧНЫЕ ШТАТНЫХ СОТРУДНИКОВ</t>
  </si>
  <si>
    <t>КОМПЕНСАЦИЯ БОЛЬНИЧНЫХ ШТАТНЫХ СОТРУДНИКОВ</t>
  </si>
  <si>
    <t>ВОЗМОЖНОСТЬ ПОЙТИ В ОТПУСК ФРИЛАНСЕРА</t>
  </si>
  <si>
    <t>ОПЛАЧИВАЕТСЯ ЛИ ОТПУСК</t>
  </si>
  <si>
    <t>НАЛИЧИЕ ПРЕСС-КАРТЫ</t>
  </si>
  <si>
    <t>штатные сотрудники</t>
  </si>
  <si>
    <t>возможность печататься в других СМИ</t>
  </si>
  <si>
    <t>предупреждение о печати</t>
  </si>
  <si>
    <t>пункт в договоре о негативной информации о работодателе</t>
  </si>
  <si>
    <t>Приходилось ли вам отказываться от публикации или редактировать материалы по просьбе заказчика из-за того, что публикация противоречит взглядам издания?</t>
  </si>
  <si>
    <t xml:space="preserve">да </t>
  </si>
  <si>
    <t>контроль за соц.сетями</t>
  </si>
  <si>
    <t>конфликты из-за постов</t>
  </si>
  <si>
    <t>контроль личной переписки</t>
  </si>
  <si>
    <t>показывание редакторских изменений перед публикацией</t>
  </si>
  <si>
    <t>Объяснение изменений со стороны редактора</t>
  </si>
  <si>
    <t>обычно, да</t>
  </si>
  <si>
    <t>обычно, нет</t>
  </si>
  <si>
    <t>нарушение ТК РФ работодателем</t>
  </si>
  <si>
    <t>пытались ли урегулировать</t>
  </si>
  <si>
    <t>согласился ли работодатель</t>
  </si>
  <si>
    <t>обращение в трудовую инспекцию</t>
  </si>
  <si>
    <t>готовность подать в суд на организацию</t>
  </si>
  <si>
    <t>Была ли дискриминация на рабочем месте</t>
  </si>
  <si>
    <t>Распределение по образованию</t>
  </si>
  <si>
    <t>Высшее</t>
  </si>
  <si>
    <t>Неполное высшее</t>
  </si>
  <si>
    <t>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</si>
</sst>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9" fontId="0" fillId="0" borderId="0" xfId="0" applyNumberFormat="1"/>
    <xf numFmtId="0" fontId="0" fillId="0" borderId="1" xfId="0" applyBorder="1"/>
    <xf numFmtId="9" fontId="0" fillId="0" borderId="1" xfId="0" applyNumberFormat="1" applyBorder="1"/>
    <xf numFmtId="0" fontId="3" fillId="0" borderId="0" xfId="0" applyFont="1"/>
    <xf numFmtId="0" fontId="0" fillId="0" borderId="1" xfId="1" applyNumberFormat="1" applyFont="1" applyBorder="1"/>
    <xf numFmtId="0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0" fontId="3" fillId="2" borderId="2" xfId="0" applyFont="1" applyFill="1" applyBorder="1"/>
    <xf numFmtId="0" fontId="3" fillId="2" borderId="1" xfId="0" applyFont="1" applyFill="1" applyBorder="1"/>
    <xf numFmtId="0" fontId="0" fillId="0" borderId="2" xfId="0" applyBorder="1" applyAlignment="1">
      <alignment horizontal="left"/>
    </xf>
    <xf numFmtId="0" fontId="0" fillId="0" borderId="1" xfId="0" applyNumberFormat="1" applyBorder="1"/>
    <xf numFmtId="9" fontId="0" fillId="0" borderId="1" xfId="1" applyFont="1" applyBorder="1"/>
    <xf numFmtId="0" fontId="3" fillId="3" borderId="3" xfId="0" applyNumberFormat="1" applyFont="1" applyFill="1" applyBorder="1"/>
    <xf numFmtId="0" fontId="3" fillId="3" borderId="1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2" borderId="5" xfId="0" applyFont="1" applyFill="1" applyBorder="1"/>
    <xf numFmtId="0" fontId="0" fillId="0" borderId="1" xfId="0" applyBorder="1" applyAlignment="1">
      <alignment horizontal="left"/>
    </xf>
    <xf numFmtId="0" fontId="3" fillId="3" borderId="2" xfId="0" applyNumberFormat="1" applyFont="1" applyFill="1" applyBorder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Fill="1" applyProtection="1"/>
    <xf numFmtId="0" fontId="0" fillId="0" borderId="1" xfId="0" applyFill="1" applyBorder="1" applyProtection="1"/>
    <xf numFmtId="9" fontId="3" fillId="0" borderId="1" xfId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0" fillId="0" borderId="9" xfId="0" applyNumberFormat="1" applyBorder="1"/>
    <xf numFmtId="0" fontId="3" fillId="3" borderId="2" xfId="0" applyFont="1" applyFill="1" applyBorder="1" applyAlignment="1">
      <alignment horizontal="left"/>
    </xf>
    <xf numFmtId="0" fontId="3" fillId="3" borderId="11" xfId="0" applyNumberFormat="1" applyFont="1" applyFill="1" applyBorder="1"/>
    <xf numFmtId="0" fontId="3" fillId="3" borderId="12" xfId="0" applyNumberFormat="1" applyFont="1" applyFill="1" applyBorder="1"/>
    <xf numFmtId="9" fontId="0" fillId="0" borderId="2" xfId="1" applyFont="1" applyBorder="1"/>
    <xf numFmtId="9" fontId="0" fillId="0" borderId="10" xfId="1" applyFont="1" applyBorder="1"/>
    <xf numFmtId="9" fontId="3" fillId="0" borderId="12" xfId="1" applyFont="1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NumberFormat="1" applyFont="1" applyFill="1" applyBorder="1"/>
    <xf numFmtId="0" fontId="3" fillId="0" borderId="14" xfId="0" applyFont="1" applyBorder="1" applyAlignment="1">
      <alignment horizontal="center"/>
    </xf>
    <xf numFmtId="9" fontId="0" fillId="0" borderId="15" xfId="1" applyFont="1" applyFill="1" applyBorder="1"/>
    <xf numFmtId="0" fontId="0" fillId="0" borderId="0" xfId="0" applyNumberFormat="1" applyFill="1" applyBorder="1"/>
    <xf numFmtId="0" fontId="3" fillId="0" borderId="0" xfId="0" applyFont="1" applyAlignment="1">
      <alignment vertical="distributed"/>
    </xf>
    <xf numFmtId="0" fontId="3" fillId="2" borderId="0" xfId="0" applyFont="1" applyFill="1" applyBorder="1"/>
    <xf numFmtId="0" fontId="0" fillId="0" borderId="1" xfId="0" applyNumberFormat="1" applyFill="1" applyBorder="1" applyProtection="1"/>
    <xf numFmtId="9" fontId="0" fillId="0" borderId="1" xfId="1" applyFont="1" applyFill="1" applyBorder="1" applyProtection="1"/>
    <xf numFmtId="0" fontId="3" fillId="0" borderId="1" xfId="0" applyFont="1" applyBorder="1" applyAlignment="1">
      <alignment vertical="distributed"/>
    </xf>
    <xf numFmtId="0" fontId="3" fillId="0" borderId="1" xfId="0" applyFont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5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0" fillId="0" borderId="2" xfId="0" applyNumberFormat="1" applyBorder="1"/>
    <xf numFmtId="9" fontId="0" fillId="0" borderId="9" xfId="1" applyFont="1" applyBorder="1"/>
    <xf numFmtId="0" fontId="0" fillId="0" borderId="2" xfId="0" applyBorder="1"/>
    <xf numFmtId="9" fontId="0" fillId="0" borderId="11" xfId="1" applyFont="1" applyBorder="1"/>
    <xf numFmtId="9" fontId="0" fillId="0" borderId="12" xfId="1" applyFont="1" applyBorder="1"/>
    <xf numFmtId="0" fontId="0" fillId="0" borderId="17" xfId="0" applyFill="1" applyBorder="1"/>
    <xf numFmtId="16" fontId="3" fillId="2" borderId="1" xfId="0" applyNumberFormat="1" applyFont="1" applyFill="1" applyBorder="1"/>
    <xf numFmtId="16" fontId="3" fillId="2" borderId="19" xfId="0" applyNumberFormat="1" applyFont="1" applyFill="1" applyBorder="1"/>
    <xf numFmtId="0" fontId="3" fillId="2" borderId="20" xfId="0" applyFont="1" applyFill="1" applyBorder="1"/>
    <xf numFmtId="0" fontId="0" fillId="0" borderId="21" xfId="0" applyNumberFormat="1" applyBorder="1"/>
    <xf numFmtId="0" fontId="0" fillId="0" borderId="21" xfId="0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9" fontId="0" fillId="0" borderId="13" xfId="1" applyFont="1" applyBorder="1"/>
    <xf numFmtId="0" fontId="4" fillId="0" borderId="0" xfId="0" applyFont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distributed"/>
    </xf>
    <xf numFmtId="0" fontId="3" fillId="0" borderId="17" xfId="0" applyFont="1" applyBorder="1" applyAlignment="1">
      <alignment horizontal="center" vertical="distributed"/>
    </xf>
    <xf numFmtId="0" fontId="0" fillId="0" borderId="0" xfId="0" applyBorder="1"/>
    <xf numFmtId="0" fontId="0" fillId="0" borderId="25" xfId="0" applyBorder="1"/>
    <xf numFmtId="0" fontId="0" fillId="0" borderId="26" xfId="0" applyBorder="1"/>
    <xf numFmtId="9" fontId="0" fillId="0" borderId="16" xfId="0" applyNumberFormat="1" applyBorder="1"/>
    <xf numFmtId="9" fontId="0" fillId="0" borderId="5" xfId="0" applyNumberFormat="1" applyBorder="1"/>
    <xf numFmtId="0" fontId="0" fillId="0" borderId="16" xfId="1" applyNumberFormat="1" applyFont="1" applyBorder="1"/>
    <xf numFmtId="0" fontId="0" fillId="0" borderId="0" xfId="0" applyFill="1" applyBorder="1"/>
    <xf numFmtId="0" fontId="3" fillId="0" borderId="0" xfId="0" applyFont="1" applyFill="1" applyBorder="1"/>
    <xf numFmtId="9" fontId="0" fillId="0" borderId="0" xfId="0" applyNumberFormat="1" applyFill="1" applyBorder="1"/>
    <xf numFmtId="1" fontId="0" fillId="0" borderId="0" xfId="0" applyNumberFormat="1" applyBorder="1"/>
    <xf numFmtId="0" fontId="0" fillId="0" borderId="1" xfId="0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0" borderId="0" xfId="0" applyFont="1"/>
    <xf numFmtId="0" fontId="0" fillId="0" borderId="1" xfId="0" applyFill="1" applyBorder="1"/>
    <xf numFmtId="0" fontId="0" fillId="0" borderId="1" xfId="0" applyNumberFormat="1" applyFill="1" applyBorder="1"/>
    <xf numFmtId="9" fontId="0" fillId="0" borderId="1" xfId="1" applyFont="1" applyFill="1" applyBorder="1"/>
    <xf numFmtId="0" fontId="3" fillId="0" borderId="2" xfId="0" applyFont="1" applyBorder="1" applyAlignment="1">
      <alignment horizontal="center" vertical="distributed"/>
    </xf>
    <xf numFmtId="0" fontId="3" fillId="0" borderId="21" xfId="0" applyFont="1" applyBorder="1" applyAlignment="1">
      <alignment horizontal="center" vertical="distributed"/>
    </xf>
    <xf numFmtId="0" fontId="3" fillId="0" borderId="25" xfId="0" applyFont="1" applyBorder="1" applyAlignment="1">
      <alignment horizontal="center" vertical="distributed"/>
    </xf>
  </cellXfs>
  <cellStyles count="2">
    <cellStyle name="Обычный" xfId="0" builtinId="0"/>
    <cellStyle name="Процентный" xfId="1" builtinId="5"/>
  </cellStyles>
  <dxfs count="15">
    <dxf>
      <numFmt numFmtId="13" formatCode="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Таблица13" displayName="Таблица13" ref="Q88:AA91" totalsRowShown="0" headerRowDxfId="14" headerRowBorderDxfId="12" tableBorderDxfId="13" totalsRowBorderDxfId="11">
  <tableColumns count="11">
    <tableColumn id="1" name="ЧАСТОТА РАБОТЫ В ВЫХОДНЫЕ И ПРАЗДНИКИ" dataDxfId="10"/>
    <tableColumn id="2" name="всегда" dataDxfId="9" dataCellStyle="Процентный"/>
    <tableColumn id="3" name="работаю почти каждые выходные" dataDxfId="8" dataCellStyle="Процентный"/>
    <tableColumn id="5" name="приветствую работу в выходные и свободное время" dataDxfId="7" dataCellStyle="Процентный"/>
    <tableColumn id="4" name="работаю когда надо, без оглядки на праздники" dataDxfId="6" dataCellStyle="Процентный"/>
    <tableColumn id="6" name="по необходимости" dataDxfId="5" dataCellStyle="Процентный"/>
    <tableColumn id="7" name="1 раз в неделю" dataDxfId="4" dataCellStyle="Процентный"/>
    <tableColumn id="8" name="2-3 раза в месяц" dataDxfId="3" dataCellStyle="Процентный"/>
    <tableColumn id="9" name="1 раз в месяц" dataDxfId="2" dataCellStyle="Процентный"/>
    <tableColumn id="10" name="работаю в выходные несколько раз в год" dataDxfId="1" dataCellStyle="Процентный"/>
    <tableColumn id="11" name="не работаю в выходные и праздники" dataDxfId="0" dataCellStyle="Процентный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G44" sqref="G44"/>
    </sheetView>
  </sheetViews>
  <sheetFormatPr defaultRowHeight="14.5" x14ac:dyDescent="0.35"/>
  <cols>
    <col min="1" max="1" width="17.36328125" customWidth="1"/>
    <col min="2" max="2" width="13.54296875" customWidth="1"/>
    <col min="3" max="3" width="12.7265625" customWidth="1"/>
  </cols>
  <sheetData>
    <row r="1" spans="1:7" x14ac:dyDescent="0.35">
      <c r="A1" s="4" t="s">
        <v>2</v>
      </c>
    </row>
    <row r="2" spans="1:7" x14ac:dyDescent="0.35">
      <c r="A2" s="10" t="s">
        <v>0</v>
      </c>
      <c r="B2" s="2">
        <v>119</v>
      </c>
      <c r="C2" s="3">
        <f>B2/B4</f>
        <v>0.72121212121212119</v>
      </c>
    </row>
    <row r="3" spans="1:7" x14ac:dyDescent="0.35">
      <c r="A3" s="10" t="s">
        <v>1</v>
      </c>
      <c r="B3" s="2">
        <v>46</v>
      </c>
      <c r="C3" s="3">
        <f>B3/B4</f>
        <v>0.27878787878787881</v>
      </c>
    </row>
    <row r="4" spans="1:7" x14ac:dyDescent="0.35">
      <c r="A4" s="10" t="s">
        <v>3</v>
      </c>
      <c r="B4" s="2">
        <f>SUM(B2:B3)</f>
        <v>165</v>
      </c>
      <c r="C4" s="2"/>
    </row>
    <row r="6" spans="1:7" x14ac:dyDescent="0.35">
      <c r="A6" s="4" t="s">
        <v>10</v>
      </c>
    </row>
    <row r="7" spans="1:7" x14ac:dyDescent="0.35">
      <c r="A7" s="2" t="s">
        <v>4</v>
      </c>
      <c r="B7" s="10" t="s">
        <v>5</v>
      </c>
      <c r="C7" s="10" t="s">
        <v>6</v>
      </c>
      <c r="D7" s="10" t="s">
        <v>5</v>
      </c>
      <c r="E7" s="10" t="s">
        <v>6</v>
      </c>
    </row>
    <row r="8" spans="1:7" x14ac:dyDescent="0.35">
      <c r="A8" s="10" t="s">
        <v>7</v>
      </c>
      <c r="B8" s="5">
        <v>76</v>
      </c>
      <c r="C8" s="5">
        <v>89</v>
      </c>
      <c r="D8" s="3">
        <f>B8/165</f>
        <v>0.46060606060606063</v>
      </c>
      <c r="E8" s="3">
        <f>C8/165</f>
        <v>0.53939393939393943</v>
      </c>
    </row>
    <row r="9" spans="1:7" x14ac:dyDescent="0.35">
      <c r="A9" s="10" t="s">
        <v>8</v>
      </c>
      <c r="B9" s="5">
        <v>48</v>
      </c>
      <c r="C9" s="5">
        <v>70</v>
      </c>
      <c r="D9" s="3">
        <f>B9/119</f>
        <v>0.40336134453781514</v>
      </c>
      <c r="E9" s="3">
        <f>C9/119</f>
        <v>0.58823529411764708</v>
      </c>
    </row>
    <row r="10" spans="1:7" x14ac:dyDescent="0.35">
      <c r="A10" s="10" t="s">
        <v>9</v>
      </c>
      <c r="B10" s="5">
        <v>27</v>
      </c>
      <c r="C10" s="5">
        <v>19</v>
      </c>
      <c r="D10" s="3">
        <f>B10/46</f>
        <v>0.58695652173913049</v>
      </c>
      <c r="E10" s="3">
        <f>C10/46</f>
        <v>0.41304347826086957</v>
      </c>
    </row>
    <row r="12" spans="1:7" x14ac:dyDescent="0.35">
      <c r="A12" s="4" t="s">
        <v>22</v>
      </c>
    </row>
    <row r="13" spans="1:7" x14ac:dyDescent="0.35">
      <c r="A13" s="2"/>
      <c r="B13" s="10" t="s">
        <v>23</v>
      </c>
      <c r="C13" s="10"/>
      <c r="D13" s="10" t="s">
        <v>1</v>
      </c>
      <c r="E13" s="10"/>
      <c r="F13" s="10" t="s">
        <v>24</v>
      </c>
      <c r="G13" s="10"/>
    </row>
    <row r="14" spans="1:7" x14ac:dyDescent="0.35">
      <c r="A14" s="10" t="s">
        <v>13</v>
      </c>
      <c r="B14" s="2">
        <v>56</v>
      </c>
      <c r="C14" s="3">
        <v>0.47</v>
      </c>
      <c r="D14" s="2">
        <v>27</v>
      </c>
      <c r="E14" s="3">
        <v>0.59</v>
      </c>
      <c r="F14" s="2">
        <v>83</v>
      </c>
      <c r="G14" s="3">
        <v>0.5</v>
      </c>
    </row>
    <row r="15" spans="1:7" x14ac:dyDescent="0.35">
      <c r="A15" s="10" t="s">
        <v>14</v>
      </c>
      <c r="B15" s="2">
        <v>41</v>
      </c>
      <c r="C15" s="3">
        <v>0.34</v>
      </c>
      <c r="D15" s="2">
        <v>2</v>
      </c>
      <c r="E15" s="3">
        <v>0.04</v>
      </c>
      <c r="F15" s="2">
        <v>43</v>
      </c>
      <c r="G15" s="3">
        <v>0.26</v>
      </c>
    </row>
    <row r="16" spans="1:7" x14ac:dyDescent="0.35">
      <c r="A16" s="10" t="s">
        <v>15</v>
      </c>
      <c r="B16" s="2">
        <v>8</v>
      </c>
      <c r="C16" s="3">
        <v>7.0000000000000007E-2</v>
      </c>
      <c r="D16" s="2"/>
      <c r="E16" s="2"/>
      <c r="F16" s="2">
        <v>8</v>
      </c>
      <c r="G16" s="3">
        <v>0.05</v>
      </c>
    </row>
    <row r="17" spans="1:7" x14ac:dyDescent="0.35">
      <c r="A17" s="10" t="s">
        <v>16</v>
      </c>
      <c r="B17" s="2">
        <v>7</v>
      </c>
      <c r="C17" s="3">
        <v>0.06</v>
      </c>
      <c r="D17" s="2">
        <v>15</v>
      </c>
      <c r="E17" s="3">
        <v>0.33</v>
      </c>
      <c r="F17" s="2">
        <v>22</v>
      </c>
      <c r="G17" s="3">
        <v>0.13</v>
      </c>
    </row>
    <row r="18" spans="1:7" x14ac:dyDescent="0.35">
      <c r="A18" s="10" t="s">
        <v>17</v>
      </c>
      <c r="B18" s="2">
        <v>1</v>
      </c>
      <c r="C18" s="3">
        <v>0.01</v>
      </c>
      <c r="D18" s="2"/>
      <c r="E18" s="2"/>
      <c r="F18" s="2">
        <v>1</v>
      </c>
      <c r="G18" s="3">
        <v>0.01</v>
      </c>
    </row>
    <row r="19" spans="1:7" x14ac:dyDescent="0.35">
      <c r="A19" s="10" t="s">
        <v>18</v>
      </c>
      <c r="B19" s="2">
        <v>2</v>
      </c>
      <c r="C19" s="3">
        <v>0.02</v>
      </c>
      <c r="D19" s="2">
        <v>1</v>
      </c>
      <c r="E19" s="3">
        <v>0.02</v>
      </c>
      <c r="F19" s="2">
        <v>3</v>
      </c>
      <c r="G19" s="3">
        <v>0.02</v>
      </c>
    </row>
    <row r="20" spans="1:7" x14ac:dyDescent="0.35">
      <c r="A20" s="10" t="s">
        <v>19</v>
      </c>
      <c r="B20" s="2">
        <v>2</v>
      </c>
      <c r="C20" s="3">
        <v>0.02</v>
      </c>
      <c r="D20" s="2"/>
      <c r="E20" s="2"/>
      <c r="F20" s="2">
        <v>2</v>
      </c>
      <c r="G20" s="3">
        <v>0.01</v>
      </c>
    </row>
    <row r="21" spans="1:7" x14ac:dyDescent="0.35">
      <c r="A21" s="10" t="s">
        <v>20</v>
      </c>
      <c r="B21" s="2">
        <v>1</v>
      </c>
      <c r="C21" s="3">
        <v>0.01</v>
      </c>
      <c r="D21" s="2"/>
      <c r="E21" s="2"/>
      <c r="F21" s="2">
        <v>1</v>
      </c>
      <c r="G21" s="3">
        <v>0.01</v>
      </c>
    </row>
    <row r="22" spans="1:7" x14ac:dyDescent="0.35">
      <c r="A22" s="10" t="s">
        <v>21</v>
      </c>
      <c r="B22" s="2">
        <v>1</v>
      </c>
      <c r="C22" s="3">
        <v>0.01</v>
      </c>
      <c r="D22" s="2">
        <v>1</v>
      </c>
      <c r="E22" s="3">
        <v>0.02</v>
      </c>
      <c r="F22" s="2">
        <v>2</v>
      </c>
      <c r="G22" s="3">
        <v>0.01</v>
      </c>
    </row>
    <row r="23" spans="1:7" x14ac:dyDescent="0.35">
      <c r="A23" s="10"/>
      <c r="B23" s="2">
        <f>SUM(B14:B22)</f>
        <v>119</v>
      </c>
      <c r="C23" s="2"/>
      <c r="D23" s="2">
        <f t="shared" ref="C23:G23" si="0">SUM(D14:D22)</f>
        <v>46</v>
      </c>
      <c r="E23" s="2"/>
      <c r="F23" s="2">
        <f t="shared" si="0"/>
        <v>165</v>
      </c>
      <c r="G23" s="2"/>
    </row>
    <row r="25" spans="1:7" x14ac:dyDescent="0.35">
      <c r="A25" s="4" t="s">
        <v>28</v>
      </c>
    </row>
    <row r="26" spans="1:7" x14ac:dyDescent="0.35">
      <c r="A26" s="2" t="s">
        <v>4</v>
      </c>
      <c r="B26" s="10" t="s">
        <v>25</v>
      </c>
      <c r="C26" s="10" t="s">
        <v>26</v>
      </c>
      <c r="D26" s="10" t="s">
        <v>27</v>
      </c>
      <c r="E26" s="10" t="s">
        <v>25</v>
      </c>
      <c r="F26" s="10" t="s">
        <v>26</v>
      </c>
      <c r="G26" s="10" t="s">
        <v>27</v>
      </c>
    </row>
    <row r="27" spans="1:7" x14ac:dyDescent="0.35">
      <c r="A27" s="10" t="s">
        <v>7</v>
      </c>
      <c r="B27" s="8">
        <v>52.800000000000004</v>
      </c>
      <c r="C27" s="8">
        <v>97.35</v>
      </c>
      <c r="D27" s="8">
        <v>16.5</v>
      </c>
      <c r="E27" s="3">
        <f>B27/165</f>
        <v>0.32</v>
      </c>
      <c r="F27" s="3">
        <f t="shared" ref="F27:G27" si="1">C27/165</f>
        <v>0.59</v>
      </c>
      <c r="G27" s="3">
        <f t="shared" si="1"/>
        <v>0.1</v>
      </c>
    </row>
    <row r="28" spans="1:7" x14ac:dyDescent="0.35">
      <c r="A28" s="10" t="s">
        <v>8</v>
      </c>
      <c r="B28" s="8">
        <v>35.699999999999996</v>
      </c>
      <c r="C28" s="8">
        <v>70.209999999999994</v>
      </c>
      <c r="D28" s="8">
        <v>13.09</v>
      </c>
      <c r="E28" s="3">
        <f>B28/119</f>
        <v>0.3</v>
      </c>
      <c r="F28" s="3">
        <f t="shared" ref="F28:G28" si="2">C28/119</f>
        <v>0.59</v>
      </c>
      <c r="G28" s="3">
        <f t="shared" si="2"/>
        <v>0.11</v>
      </c>
    </row>
    <row r="29" spans="1:7" x14ac:dyDescent="0.35">
      <c r="A29" s="10" t="s">
        <v>9</v>
      </c>
      <c r="B29" s="8">
        <v>16.099999999999998</v>
      </c>
      <c r="C29" s="8">
        <v>27.139999999999997</v>
      </c>
      <c r="D29" s="8">
        <v>3.22</v>
      </c>
      <c r="E29" s="3">
        <f>B29/46</f>
        <v>0.35</v>
      </c>
      <c r="F29" s="3">
        <f t="shared" ref="F29:G29" si="3">C29/46</f>
        <v>0.59</v>
      </c>
      <c r="G29" s="3">
        <f t="shared" si="3"/>
        <v>7.0000000000000007E-2</v>
      </c>
    </row>
    <row r="31" spans="1:7" x14ac:dyDescent="0.35">
      <c r="A31" s="4" t="s">
        <v>32</v>
      </c>
    </row>
    <row r="32" spans="1:7" x14ac:dyDescent="0.35">
      <c r="A32" s="10" t="s">
        <v>4</v>
      </c>
      <c r="B32" s="10" t="s">
        <v>29</v>
      </c>
      <c r="C32" s="10" t="s">
        <v>30</v>
      </c>
      <c r="D32" s="10" t="s">
        <v>29</v>
      </c>
      <c r="E32" s="10" t="s">
        <v>30</v>
      </c>
    </row>
    <row r="33" spans="1:7" x14ac:dyDescent="0.35">
      <c r="A33" s="10" t="s">
        <v>7</v>
      </c>
      <c r="B33" s="8">
        <v>99</v>
      </c>
      <c r="C33" s="8">
        <v>66</v>
      </c>
      <c r="D33" s="3">
        <f>B33/165</f>
        <v>0.6</v>
      </c>
      <c r="E33" s="3">
        <f>C33/165</f>
        <v>0.4</v>
      </c>
    </row>
    <row r="34" spans="1:7" x14ac:dyDescent="0.35">
      <c r="A34" s="10" t="s">
        <v>8</v>
      </c>
      <c r="B34" s="8">
        <v>70.209999999999994</v>
      </c>
      <c r="C34" s="8">
        <v>48.79</v>
      </c>
      <c r="D34" s="3">
        <f>B34/119</f>
        <v>0.59</v>
      </c>
      <c r="E34" s="3">
        <f>C34/119</f>
        <v>0.41</v>
      </c>
    </row>
    <row r="35" spans="1:7" x14ac:dyDescent="0.35">
      <c r="A35" s="10" t="s">
        <v>9</v>
      </c>
      <c r="B35" s="8">
        <v>28.98</v>
      </c>
      <c r="C35" s="8">
        <v>17.02</v>
      </c>
      <c r="D35" s="3">
        <f>B35/46</f>
        <v>0.63</v>
      </c>
      <c r="E35" s="3">
        <f>C35/46</f>
        <v>0.37</v>
      </c>
    </row>
    <row r="37" spans="1:7" x14ac:dyDescent="0.35">
      <c r="A37" s="4" t="s">
        <v>35</v>
      </c>
    </row>
    <row r="38" spans="1:7" x14ac:dyDescent="0.35">
      <c r="A38" s="10" t="s">
        <v>33</v>
      </c>
      <c r="B38" s="8">
        <v>22.61</v>
      </c>
      <c r="C38" s="3">
        <f>B38/119</f>
        <v>0.19</v>
      </c>
    </row>
    <row r="39" spans="1:7" x14ac:dyDescent="0.35">
      <c r="A39" s="10" t="s">
        <v>34</v>
      </c>
      <c r="B39" s="8">
        <v>73.78</v>
      </c>
      <c r="C39" s="3">
        <f t="shared" ref="C39:C40" si="4">B39/119</f>
        <v>0.62</v>
      </c>
    </row>
    <row r="40" spans="1:7" x14ac:dyDescent="0.35">
      <c r="A40" s="10" t="s">
        <v>21</v>
      </c>
      <c r="B40" s="8">
        <v>22.61</v>
      </c>
      <c r="C40" s="3">
        <f t="shared" si="4"/>
        <v>0.19</v>
      </c>
    </row>
    <row r="42" spans="1:7" x14ac:dyDescent="0.35">
      <c r="A42" s="4" t="s">
        <v>251</v>
      </c>
      <c r="B42" s="2" t="s">
        <v>252</v>
      </c>
      <c r="C42" s="2" t="s">
        <v>253</v>
      </c>
      <c r="D42" s="2" t="s">
        <v>254</v>
      </c>
      <c r="E42" s="2" t="s">
        <v>252</v>
      </c>
      <c r="F42" s="2" t="s">
        <v>253</v>
      </c>
      <c r="G42" s="2" t="s">
        <v>254</v>
      </c>
    </row>
    <row r="43" spans="1:7" x14ac:dyDescent="0.35">
      <c r="A43" s="9" t="s">
        <v>7</v>
      </c>
      <c r="B43" s="8">
        <f>SUM(B44:B45)</f>
        <v>128</v>
      </c>
      <c r="C43" s="8">
        <f t="shared" ref="C43:D43" si="5">SUM(C44:C45)</f>
        <v>34</v>
      </c>
      <c r="D43" s="8">
        <f t="shared" si="5"/>
        <v>3</v>
      </c>
      <c r="E43" s="3">
        <f>B43/165</f>
        <v>0.77575757575757576</v>
      </c>
      <c r="F43" s="3">
        <f>C43/165</f>
        <v>0.20606060606060606</v>
      </c>
      <c r="G43" s="3">
        <f>D43/165</f>
        <v>1.8181818181818181E-2</v>
      </c>
    </row>
    <row r="44" spans="1:7" x14ac:dyDescent="0.35">
      <c r="A44" s="9" t="s">
        <v>8</v>
      </c>
      <c r="B44" s="8">
        <v>95</v>
      </c>
      <c r="C44" s="8">
        <v>22</v>
      </c>
      <c r="D44" s="2">
        <v>2</v>
      </c>
      <c r="E44" s="3">
        <f>B44/119</f>
        <v>0.79831932773109249</v>
      </c>
      <c r="F44" s="3">
        <f t="shared" ref="F44:G44" si="6">C44/119</f>
        <v>0.18487394957983194</v>
      </c>
      <c r="G44" s="3">
        <f t="shared" si="6"/>
        <v>1.680672268907563E-2</v>
      </c>
    </row>
    <row r="45" spans="1:7" x14ac:dyDescent="0.35">
      <c r="A45" s="9" t="s">
        <v>9</v>
      </c>
      <c r="B45" s="8">
        <v>33</v>
      </c>
      <c r="C45" s="8">
        <v>12</v>
      </c>
      <c r="D45" s="2">
        <v>1</v>
      </c>
      <c r="E45" s="3">
        <f>B45/46</f>
        <v>0.71739130434782605</v>
      </c>
      <c r="F45" s="3">
        <f t="shared" ref="F45:G45" si="7">C45/46</f>
        <v>0.2608695652173913</v>
      </c>
      <c r="G45" s="3">
        <f t="shared" si="7"/>
        <v>2.1739130434782608E-2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0"/>
  <sheetViews>
    <sheetView topLeftCell="X91" zoomScaleNormal="100" workbookViewId="0">
      <selection activeCell="AI122" sqref="AI122"/>
    </sheetView>
  </sheetViews>
  <sheetFormatPr defaultRowHeight="14.5" x14ac:dyDescent="0.35"/>
  <cols>
    <col min="1" max="1" width="39.81640625" customWidth="1"/>
    <col min="9" max="9" width="16.26953125" customWidth="1"/>
    <col min="27" max="27" width="25.7265625" customWidth="1"/>
    <col min="35" max="35" width="30.6328125" customWidth="1"/>
  </cols>
  <sheetData>
    <row r="1" spans="1:11" x14ac:dyDescent="0.35">
      <c r="A1" s="4" t="s">
        <v>49</v>
      </c>
      <c r="B1" s="16" t="s">
        <v>3</v>
      </c>
      <c r="C1" s="16"/>
      <c r="D1" s="16" t="s">
        <v>51</v>
      </c>
      <c r="E1" s="16"/>
      <c r="F1" s="16" t="s">
        <v>52</v>
      </c>
      <c r="G1" s="16"/>
      <c r="I1" s="4" t="s">
        <v>66</v>
      </c>
    </row>
    <row r="2" spans="1:11" x14ac:dyDescent="0.35">
      <c r="A2" s="9"/>
      <c r="B2" s="10" t="s">
        <v>36</v>
      </c>
      <c r="C2" s="10" t="s">
        <v>37</v>
      </c>
      <c r="D2" s="10" t="s">
        <v>36</v>
      </c>
      <c r="E2" s="10" t="s">
        <v>37</v>
      </c>
      <c r="F2" s="10" t="s">
        <v>36</v>
      </c>
      <c r="G2" s="10" t="s">
        <v>37</v>
      </c>
      <c r="I2" s="23" t="s">
        <v>62</v>
      </c>
      <c r="J2" s="2">
        <v>1</v>
      </c>
      <c r="K2" s="2"/>
    </row>
    <row r="3" spans="1:11" x14ac:dyDescent="0.35">
      <c r="A3" s="11" t="s">
        <v>38</v>
      </c>
      <c r="B3" s="12">
        <v>2</v>
      </c>
      <c r="C3" s="13">
        <f>B3/119</f>
        <v>1.680672268907563E-2</v>
      </c>
      <c r="D3" s="12">
        <v>1</v>
      </c>
      <c r="E3" s="13">
        <f>D3/49</f>
        <v>2.0408163265306121E-2</v>
      </c>
      <c r="F3" s="12">
        <v>1</v>
      </c>
      <c r="G3" s="13">
        <f>F3/70</f>
        <v>1.4285714285714285E-2</v>
      </c>
      <c r="I3" s="23" t="s">
        <v>63</v>
      </c>
      <c r="J3" s="2">
        <v>1</v>
      </c>
      <c r="K3" s="2"/>
    </row>
    <row r="4" spans="1:11" x14ac:dyDescent="0.35">
      <c r="A4" s="11" t="s">
        <v>39</v>
      </c>
      <c r="B4" s="12">
        <v>6</v>
      </c>
      <c r="C4" s="13">
        <f t="shared" ref="C4:C8" si="0">B4/119</f>
        <v>5.0420168067226892E-2</v>
      </c>
      <c r="D4" s="12">
        <v>5</v>
      </c>
      <c r="E4" s="13">
        <f t="shared" ref="E4:E8" si="1">D4/49</f>
        <v>0.10204081632653061</v>
      </c>
      <c r="F4" s="12">
        <v>1</v>
      </c>
      <c r="G4" s="13">
        <f t="shared" ref="G4:G8" si="2">F4/70</f>
        <v>1.4285714285714285E-2</v>
      </c>
      <c r="I4" s="23" t="s">
        <v>64</v>
      </c>
      <c r="J4" s="2">
        <v>1</v>
      </c>
      <c r="K4" s="2"/>
    </row>
    <row r="5" spans="1:11" x14ac:dyDescent="0.35">
      <c r="A5" s="11" t="s">
        <v>40</v>
      </c>
      <c r="B5" s="12">
        <v>8</v>
      </c>
      <c r="C5" s="13">
        <f t="shared" si="0"/>
        <v>6.7226890756302518E-2</v>
      </c>
      <c r="D5" s="12">
        <v>4</v>
      </c>
      <c r="E5" s="13">
        <f t="shared" si="1"/>
        <v>8.1632653061224483E-2</v>
      </c>
      <c r="F5" s="12">
        <v>4</v>
      </c>
      <c r="G5" s="13">
        <f t="shared" si="2"/>
        <v>5.7142857142857141E-2</v>
      </c>
      <c r="I5" s="23" t="s">
        <v>65</v>
      </c>
      <c r="J5" s="2">
        <v>1</v>
      </c>
      <c r="K5" s="2"/>
    </row>
    <row r="6" spans="1:11" x14ac:dyDescent="0.35">
      <c r="A6" s="11" t="s">
        <v>41</v>
      </c>
      <c r="B6" s="12">
        <v>3</v>
      </c>
      <c r="C6" s="13">
        <f t="shared" si="0"/>
        <v>2.5210084033613446E-2</v>
      </c>
      <c r="D6" s="12">
        <v>3</v>
      </c>
      <c r="E6" s="13">
        <f t="shared" si="1"/>
        <v>6.1224489795918366E-2</v>
      </c>
      <c r="F6" s="12">
        <v>0</v>
      </c>
      <c r="G6" s="13">
        <f t="shared" si="2"/>
        <v>0</v>
      </c>
      <c r="I6" s="23" t="s">
        <v>67</v>
      </c>
      <c r="J6" s="2">
        <v>42</v>
      </c>
      <c r="K6" s="24">
        <f>J6/46</f>
        <v>0.91304347826086951</v>
      </c>
    </row>
    <row r="7" spans="1:11" x14ac:dyDescent="0.35">
      <c r="A7" s="11" t="s">
        <v>42</v>
      </c>
      <c r="B7" s="12">
        <v>11</v>
      </c>
      <c r="C7" s="13">
        <f t="shared" si="0"/>
        <v>9.2436974789915971E-2</v>
      </c>
      <c r="D7" s="12">
        <v>4</v>
      </c>
      <c r="E7" s="13">
        <f t="shared" si="1"/>
        <v>8.1632653061224483E-2</v>
      </c>
      <c r="F7" s="12">
        <v>7</v>
      </c>
      <c r="G7" s="13">
        <f t="shared" si="2"/>
        <v>0.1</v>
      </c>
    </row>
    <row r="8" spans="1:11" x14ac:dyDescent="0.35">
      <c r="A8" s="11" t="s">
        <v>43</v>
      </c>
      <c r="B8" s="12">
        <v>89</v>
      </c>
      <c r="C8" s="13">
        <f t="shared" si="0"/>
        <v>0.74789915966386555</v>
      </c>
      <c r="D8" s="12">
        <v>32</v>
      </c>
      <c r="E8" s="13">
        <f t="shared" si="1"/>
        <v>0.65306122448979587</v>
      </c>
      <c r="F8" s="12">
        <v>57</v>
      </c>
      <c r="G8" s="13">
        <f t="shared" si="2"/>
        <v>0.81428571428571428</v>
      </c>
    </row>
    <row r="9" spans="1:11" x14ac:dyDescent="0.35">
      <c r="A9" s="14" t="s">
        <v>3</v>
      </c>
      <c r="B9" s="15">
        <v>119</v>
      </c>
      <c r="C9" s="15"/>
      <c r="D9" s="15">
        <v>49</v>
      </c>
      <c r="E9" s="15"/>
      <c r="F9" s="15">
        <f>SUM(F3:F8)</f>
        <v>70</v>
      </c>
      <c r="G9" s="15"/>
    </row>
    <row r="11" spans="1:11" x14ac:dyDescent="0.35">
      <c r="B11" s="16" t="s">
        <v>44</v>
      </c>
      <c r="C11" s="16"/>
      <c r="D11" s="16" t="s">
        <v>45</v>
      </c>
      <c r="E11" s="16"/>
      <c r="F11" s="16" t="s">
        <v>46</v>
      </c>
      <c r="G11" s="16"/>
    </row>
    <row r="12" spans="1:11" x14ac:dyDescent="0.35">
      <c r="A12" s="9"/>
      <c r="B12" s="10" t="s">
        <v>36</v>
      </c>
      <c r="C12" s="10" t="s">
        <v>37</v>
      </c>
      <c r="D12" s="10" t="s">
        <v>36</v>
      </c>
      <c r="E12" s="10" t="s">
        <v>37</v>
      </c>
      <c r="F12" s="10" t="s">
        <v>36</v>
      </c>
      <c r="G12" s="10" t="s">
        <v>37</v>
      </c>
      <c r="K12" s="22"/>
    </row>
    <row r="13" spans="1:11" x14ac:dyDescent="0.35">
      <c r="A13" s="11" t="s">
        <v>38</v>
      </c>
      <c r="B13" s="12">
        <v>0</v>
      </c>
      <c r="C13" s="13">
        <f>B13/23</f>
        <v>0</v>
      </c>
      <c r="D13" s="12">
        <v>2</v>
      </c>
      <c r="E13" s="13">
        <f>D13/73</f>
        <v>2.7397260273972601E-2</v>
      </c>
      <c r="F13" s="12">
        <v>0</v>
      </c>
      <c r="G13" s="13">
        <f>F13/23</f>
        <v>0</v>
      </c>
      <c r="K13" s="22"/>
    </row>
    <row r="14" spans="1:11" x14ac:dyDescent="0.35">
      <c r="A14" s="11" t="s">
        <v>39</v>
      </c>
      <c r="B14" s="12">
        <v>0</v>
      </c>
      <c r="C14" s="13">
        <f t="shared" ref="C14:C18" si="3">B14/23</f>
        <v>0</v>
      </c>
      <c r="D14" s="12">
        <v>4</v>
      </c>
      <c r="E14" s="13">
        <f t="shared" ref="E14:E18" si="4">D14/73</f>
        <v>5.4794520547945202E-2</v>
      </c>
      <c r="F14" s="12">
        <v>2</v>
      </c>
      <c r="G14" s="13">
        <f t="shared" ref="G14:G18" si="5">F14/23</f>
        <v>8.6956521739130432E-2</v>
      </c>
      <c r="K14" s="22"/>
    </row>
    <row r="15" spans="1:11" x14ac:dyDescent="0.35">
      <c r="A15" s="11" t="s">
        <v>40</v>
      </c>
      <c r="B15" s="12">
        <v>3</v>
      </c>
      <c r="C15" s="13">
        <f t="shared" si="3"/>
        <v>0.13043478260869565</v>
      </c>
      <c r="D15" s="12">
        <v>4</v>
      </c>
      <c r="E15" s="13">
        <f t="shared" si="4"/>
        <v>5.4794520547945202E-2</v>
      </c>
      <c r="F15" s="12">
        <v>1</v>
      </c>
      <c r="G15" s="13">
        <f t="shared" si="5"/>
        <v>4.3478260869565216E-2</v>
      </c>
      <c r="K15" s="22"/>
    </row>
    <row r="16" spans="1:11" x14ac:dyDescent="0.35">
      <c r="A16" s="11" t="s">
        <v>41</v>
      </c>
      <c r="B16" s="12">
        <v>0</v>
      </c>
      <c r="C16" s="13">
        <f t="shared" si="3"/>
        <v>0</v>
      </c>
      <c r="D16" s="12">
        <v>3</v>
      </c>
      <c r="E16" s="13">
        <f t="shared" si="4"/>
        <v>4.1095890410958902E-2</v>
      </c>
      <c r="F16" s="12">
        <v>0</v>
      </c>
      <c r="G16" s="13">
        <f t="shared" si="5"/>
        <v>0</v>
      </c>
      <c r="K16" s="22"/>
    </row>
    <row r="17" spans="1:11" x14ac:dyDescent="0.35">
      <c r="A17" s="11" t="s">
        <v>42</v>
      </c>
      <c r="B17" s="12">
        <v>1</v>
      </c>
      <c r="C17" s="13">
        <f t="shared" si="3"/>
        <v>4.3478260869565216E-2</v>
      </c>
      <c r="D17" s="12">
        <v>8</v>
      </c>
      <c r="E17" s="13">
        <f t="shared" si="4"/>
        <v>0.1095890410958904</v>
      </c>
      <c r="F17" s="12">
        <v>2</v>
      </c>
      <c r="G17" s="13">
        <f t="shared" si="5"/>
        <v>8.6956521739130432E-2</v>
      </c>
      <c r="K17" s="22"/>
    </row>
    <row r="18" spans="1:11" x14ac:dyDescent="0.35">
      <c r="A18" s="11" t="s">
        <v>43</v>
      </c>
      <c r="B18" s="12">
        <v>19</v>
      </c>
      <c r="C18" s="13">
        <f t="shared" si="3"/>
        <v>0.82608695652173914</v>
      </c>
      <c r="D18" s="12">
        <v>52</v>
      </c>
      <c r="E18" s="13">
        <f t="shared" si="4"/>
        <v>0.71232876712328763</v>
      </c>
      <c r="F18" s="12">
        <v>18</v>
      </c>
      <c r="G18" s="13">
        <f t="shared" si="5"/>
        <v>0.78260869565217395</v>
      </c>
      <c r="K18" s="22"/>
    </row>
    <row r="19" spans="1:11" x14ac:dyDescent="0.35">
      <c r="A19" s="14" t="s">
        <v>3</v>
      </c>
      <c r="B19" s="15">
        <v>23</v>
      </c>
      <c r="C19" s="15"/>
      <c r="D19" s="15">
        <v>73</v>
      </c>
      <c r="E19" s="15"/>
      <c r="F19" s="15">
        <v>23</v>
      </c>
      <c r="G19" s="15"/>
      <c r="K19" s="22"/>
    </row>
    <row r="20" spans="1:11" x14ac:dyDescent="0.35">
      <c r="K20" s="22"/>
    </row>
    <row r="21" spans="1:11" x14ac:dyDescent="0.35">
      <c r="A21" s="4" t="s">
        <v>50</v>
      </c>
      <c r="B21" s="10" t="s">
        <v>31</v>
      </c>
      <c r="C21" s="10"/>
      <c r="D21" s="10" t="s">
        <v>1</v>
      </c>
      <c r="E21" s="10"/>
      <c r="K21" s="22"/>
    </row>
    <row r="22" spans="1:11" x14ac:dyDescent="0.35">
      <c r="A22" s="11" t="s">
        <v>47</v>
      </c>
      <c r="B22" s="12">
        <v>5</v>
      </c>
      <c r="C22" s="13">
        <f>B22/119</f>
        <v>4.2016806722689079E-2</v>
      </c>
      <c r="D22" s="2">
        <v>3</v>
      </c>
      <c r="E22" s="13">
        <f>D22/46</f>
        <v>6.5217391304347824E-2</v>
      </c>
      <c r="K22" s="22"/>
    </row>
    <row r="23" spans="1:11" x14ac:dyDescent="0.35">
      <c r="A23" s="11" t="s">
        <v>48</v>
      </c>
      <c r="B23" s="12">
        <v>114</v>
      </c>
      <c r="C23" s="13">
        <f>B23/119</f>
        <v>0.95798319327731096</v>
      </c>
      <c r="D23" s="2">
        <v>43</v>
      </c>
      <c r="E23" s="13">
        <f>D23/46</f>
        <v>0.93478260869565222</v>
      </c>
      <c r="K23" s="22"/>
    </row>
    <row r="24" spans="1:11" x14ac:dyDescent="0.35">
      <c r="A24" s="19" t="s">
        <v>3</v>
      </c>
      <c r="B24" s="15">
        <v>119</v>
      </c>
      <c r="C24" s="2"/>
      <c r="D24" s="15">
        <v>46</v>
      </c>
      <c r="E24" s="2"/>
      <c r="K24" s="22"/>
    </row>
    <row r="26" spans="1:11" x14ac:dyDescent="0.35">
      <c r="A26" s="4" t="s">
        <v>61</v>
      </c>
      <c r="K26" s="22"/>
    </row>
    <row r="27" spans="1:11" x14ac:dyDescent="0.35">
      <c r="B27" s="20" t="s">
        <v>12</v>
      </c>
      <c r="C27" s="20"/>
      <c r="D27" s="20" t="s">
        <v>44</v>
      </c>
      <c r="E27" s="20"/>
      <c r="F27" s="20" t="s">
        <v>45</v>
      </c>
      <c r="G27" s="20"/>
      <c r="H27" s="20" t="s">
        <v>46</v>
      </c>
      <c r="I27" s="20"/>
      <c r="K27" s="22"/>
    </row>
    <row r="28" spans="1:11" x14ac:dyDescent="0.35">
      <c r="A28" s="17" t="s">
        <v>53</v>
      </c>
      <c r="B28" s="17" t="s">
        <v>36</v>
      </c>
      <c r="C28" s="17" t="s">
        <v>37</v>
      </c>
      <c r="D28" s="17" t="s">
        <v>36</v>
      </c>
      <c r="E28" s="17" t="s">
        <v>37</v>
      </c>
      <c r="F28" s="17" t="s">
        <v>36</v>
      </c>
      <c r="G28" s="17" t="s">
        <v>37</v>
      </c>
      <c r="H28" s="17" t="s">
        <v>36</v>
      </c>
      <c r="I28" s="17" t="s">
        <v>37</v>
      </c>
      <c r="K28" s="22"/>
    </row>
    <row r="29" spans="1:11" x14ac:dyDescent="0.35">
      <c r="A29" s="18" t="s">
        <v>54</v>
      </c>
      <c r="B29" s="12">
        <v>77</v>
      </c>
      <c r="C29" s="13">
        <f>B29/119</f>
        <v>0.6470588235294118</v>
      </c>
      <c r="D29" s="12">
        <v>13</v>
      </c>
      <c r="E29" s="13">
        <f>D29/23</f>
        <v>0.56521739130434778</v>
      </c>
      <c r="F29" s="12">
        <v>48</v>
      </c>
      <c r="G29" s="13">
        <f>F29/73</f>
        <v>0.65753424657534243</v>
      </c>
      <c r="H29" s="12">
        <v>16</v>
      </c>
      <c r="I29" s="13">
        <f>H29/23</f>
        <v>0.69565217391304346</v>
      </c>
      <c r="K29" s="22"/>
    </row>
    <row r="30" spans="1:11" x14ac:dyDescent="0.35">
      <c r="A30" s="18" t="s">
        <v>55</v>
      </c>
      <c r="B30" s="12">
        <v>20</v>
      </c>
      <c r="C30" s="13">
        <f t="shared" ref="C30:C34" si="6">B30/119</f>
        <v>0.16806722689075632</v>
      </c>
      <c r="D30" s="12">
        <v>5</v>
      </c>
      <c r="E30" s="13">
        <f t="shared" ref="E30:E34" si="7">D30/23</f>
        <v>0.21739130434782608</v>
      </c>
      <c r="F30" s="12">
        <v>13</v>
      </c>
      <c r="G30" s="13">
        <f t="shared" ref="G30:G34" si="8">F30/73</f>
        <v>0.17808219178082191</v>
      </c>
      <c r="H30" s="12">
        <v>2</v>
      </c>
      <c r="I30" s="13">
        <f t="shared" ref="I30:I34" si="9">H30/23</f>
        <v>8.6956521739130432E-2</v>
      </c>
      <c r="K30" s="22"/>
    </row>
    <row r="31" spans="1:11" x14ac:dyDescent="0.35">
      <c r="A31" s="18" t="s">
        <v>56</v>
      </c>
      <c r="B31" s="12">
        <v>4</v>
      </c>
      <c r="C31" s="13">
        <f t="shared" si="6"/>
        <v>3.3613445378151259E-2</v>
      </c>
      <c r="D31" s="12">
        <v>2</v>
      </c>
      <c r="E31" s="13">
        <f t="shared" si="7"/>
        <v>8.6956521739130432E-2</v>
      </c>
      <c r="F31" s="12">
        <v>1</v>
      </c>
      <c r="G31" s="13">
        <f t="shared" si="8"/>
        <v>1.3698630136986301E-2</v>
      </c>
      <c r="H31" s="12">
        <v>1</v>
      </c>
      <c r="I31" s="13">
        <f t="shared" si="9"/>
        <v>4.3478260869565216E-2</v>
      </c>
      <c r="K31" s="22"/>
    </row>
    <row r="32" spans="1:11" x14ac:dyDescent="0.35">
      <c r="A32" s="18" t="s">
        <v>57</v>
      </c>
      <c r="B32" s="12">
        <v>8</v>
      </c>
      <c r="C32" s="13">
        <f t="shared" si="6"/>
        <v>6.7226890756302518E-2</v>
      </c>
      <c r="D32" s="12">
        <v>1</v>
      </c>
      <c r="E32" s="13">
        <f t="shared" si="7"/>
        <v>4.3478260869565216E-2</v>
      </c>
      <c r="F32" s="12">
        <v>4</v>
      </c>
      <c r="G32" s="13">
        <f t="shared" si="8"/>
        <v>5.4794520547945202E-2</v>
      </c>
      <c r="H32" s="12">
        <v>3</v>
      </c>
      <c r="I32" s="13">
        <f t="shared" si="9"/>
        <v>0.13043478260869565</v>
      </c>
      <c r="K32" s="22"/>
    </row>
    <row r="33" spans="1:11" x14ac:dyDescent="0.35">
      <c r="A33" s="18" t="s">
        <v>58</v>
      </c>
      <c r="B33" s="12">
        <v>5</v>
      </c>
      <c r="C33" s="13">
        <f t="shared" si="6"/>
        <v>4.2016806722689079E-2</v>
      </c>
      <c r="D33" s="12">
        <v>0</v>
      </c>
      <c r="E33" s="13">
        <f t="shared" si="7"/>
        <v>0</v>
      </c>
      <c r="F33" s="12">
        <v>4</v>
      </c>
      <c r="G33" s="13">
        <f t="shared" si="8"/>
        <v>5.4794520547945202E-2</v>
      </c>
      <c r="H33" s="12">
        <v>1</v>
      </c>
      <c r="I33" s="13">
        <f t="shared" si="9"/>
        <v>4.3478260869565216E-2</v>
      </c>
      <c r="K33" s="22"/>
    </row>
    <row r="34" spans="1:11" x14ac:dyDescent="0.35">
      <c r="A34" s="18" t="s">
        <v>59</v>
      </c>
      <c r="B34" s="12">
        <v>5</v>
      </c>
      <c r="C34" s="13">
        <f t="shared" si="6"/>
        <v>4.2016806722689079E-2</v>
      </c>
      <c r="D34" s="12">
        <v>2</v>
      </c>
      <c r="E34" s="13">
        <f t="shared" si="7"/>
        <v>8.6956521739130432E-2</v>
      </c>
      <c r="F34" s="12">
        <v>3</v>
      </c>
      <c r="G34" s="13">
        <f t="shared" si="8"/>
        <v>4.1095890410958902E-2</v>
      </c>
      <c r="H34" s="12">
        <v>0</v>
      </c>
      <c r="I34" s="13">
        <f t="shared" si="9"/>
        <v>0</v>
      </c>
      <c r="K34" s="22"/>
    </row>
    <row r="35" spans="1:11" x14ac:dyDescent="0.35">
      <c r="A35" s="21" t="s">
        <v>60</v>
      </c>
      <c r="B35" s="15">
        <v>119</v>
      </c>
      <c r="C35" s="2"/>
      <c r="D35" s="15">
        <v>23</v>
      </c>
      <c r="E35" s="2"/>
      <c r="F35" s="15">
        <v>73</v>
      </c>
      <c r="G35" s="2"/>
      <c r="H35" s="15">
        <v>23</v>
      </c>
      <c r="I35" s="2"/>
    </row>
    <row r="36" spans="1:11" x14ac:dyDescent="0.35">
      <c r="K36" s="22"/>
    </row>
    <row r="37" spans="1:11" x14ac:dyDescent="0.35">
      <c r="A37" s="4" t="s">
        <v>73</v>
      </c>
      <c r="K37" s="22"/>
    </row>
    <row r="38" spans="1:11" x14ac:dyDescent="0.35">
      <c r="A38" s="17" t="s">
        <v>4</v>
      </c>
      <c r="B38" s="17" t="s">
        <v>68</v>
      </c>
      <c r="C38" s="17" t="s">
        <v>69</v>
      </c>
      <c r="D38" s="17" t="s">
        <v>70</v>
      </c>
      <c r="E38" s="17" t="s">
        <v>68</v>
      </c>
      <c r="F38" s="17" t="s">
        <v>69</v>
      </c>
      <c r="G38" s="17" t="s">
        <v>70</v>
      </c>
      <c r="K38" s="22"/>
    </row>
    <row r="39" spans="1:11" x14ac:dyDescent="0.35">
      <c r="A39" s="2" t="s">
        <v>71</v>
      </c>
      <c r="B39" s="8">
        <v>18.86</v>
      </c>
      <c r="C39" s="8">
        <v>11.069999999999999</v>
      </c>
      <c r="D39" s="8">
        <v>7.9799999999999995</v>
      </c>
      <c r="E39" s="3">
        <v>0.41</v>
      </c>
      <c r="F39" s="3">
        <v>0.41</v>
      </c>
      <c r="G39" s="3">
        <v>0.42</v>
      </c>
      <c r="H39" s="7"/>
      <c r="I39" s="7"/>
      <c r="J39" s="7"/>
    </row>
    <row r="40" spans="1:11" x14ac:dyDescent="0.35">
      <c r="A40" s="2" t="s">
        <v>72</v>
      </c>
      <c r="B40" s="8">
        <v>13.799999999999999</v>
      </c>
      <c r="C40" s="8">
        <v>8.91</v>
      </c>
      <c r="D40" s="8">
        <v>4.9400000000000004</v>
      </c>
      <c r="E40" s="3">
        <v>0.3</v>
      </c>
      <c r="F40" s="3">
        <v>0.33</v>
      </c>
      <c r="G40" s="3">
        <v>0.26</v>
      </c>
      <c r="H40" s="7"/>
      <c r="I40" s="7"/>
      <c r="J40" s="7"/>
      <c r="K40" s="22"/>
    </row>
    <row r="41" spans="1:11" x14ac:dyDescent="0.35">
      <c r="A41" s="2" t="s">
        <v>48</v>
      </c>
      <c r="B41" s="8">
        <v>7.82</v>
      </c>
      <c r="C41" s="8">
        <v>2.97</v>
      </c>
      <c r="D41" s="8">
        <v>4.9400000000000004</v>
      </c>
      <c r="E41" s="3">
        <v>0.17</v>
      </c>
      <c r="F41" s="3">
        <v>0.11</v>
      </c>
      <c r="G41" s="3">
        <v>0.26</v>
      </c>
      <c r="H41" s="7"/>
      <c r="I41" s="7"/>
      <c r="J41" s="7"/>
    </row>
    <row r="42" spans="1:11" x14ac:dyDescent="0.35">
      <c r="A42" s="2" t="s">
        <v>47</v>
      </c>
      <c r="B42" s="8">
        <v>3.22</v>
      </c>
      <c r="C42" s="8">
        <v>1.8900000000000001</v>
      </c>
      <c r="D42" s="8">
        <v>0.95000000000000007</v>
      </c>
      <c r="E42" s="3">
        <v>7.0000000000000007E-2</v>
      </c>
      <c r="F42" s="3">
        <v>7.0000000000000007E-2</v>
      </c>
      <c r="G42" s="3">
        <v>0.05</v>
      </c>
      <c r="H42" s="7"/>
      <c r="I42" s="7"/>
      <c r="J42" s="7"/>
    </row>
    <row r="43" spans="1:11" x14ac:dyDescent="0.35">
      <c r="A43" s="2" t="s">
        <v>67</v>
      </c>
      <c r="B43" s="8">
        <v>1.84</v>
      </c>
      <c r="C43" s="8">
        <v>1.8900000000000001</v>
      </c>
      <c r="D43" s="8">
        <v>0</v>
      </c>
      <c r="E43" s="3">
        <v>0.04</v>
      </c>
      <c r="F43" s="3">
        <v>7.0000000000000007E-2</v>
      </c>
      <c r="G43" s="2"/>
      <c r="H43" s="7"/>
      <c r="I43" s="7"/>
      <c r="J43" s="7"/>
    </row>
    <row r="45" spans="1:11" x14ac:dyDescent="0.35">
      <c r="A45" s="4" t="s">
        <v>123</v>
      </c>
    </row>
    <row r="46" spans="1:11" x14ac:dyDescent="0.35">
      <c r="A46" s="17"/>
      <c r="B46" s="17" t="s">
        <v>68</v>
      </c>
      <c r="C46" s="17"/>
      <c r="D46" s="17" t="s">
        <v>69</v>
      </c>
      <c r="E46" s="17"/>
      <c r="F46" s="17" t="s">
        <v>70</v>
      </c>
      <c r="G46" s="17"/>
    </row>
    <row r="47" spans="1:11" x14ac:dyDescent="0.35">
      <c r="A47" s="2" t="s">
        <v>41</v>
      </c>
      <c r="B47" s="2">
        <v>20</v>
      </c>
      <c r="C47" s="3">
        <v>0.43</v>
      </c>
      <c r="D47" s="2">
        <v>12</v>
      </c>
      <c r="E47" s="3">
        <v>0.44</v>
      </c>
      <c r="F47" s="2">
        <v>8</v>
      </c>
      <c r="G47" s="3">
        <v>0.42</v>
      </c>
    </row>
    <row r="48" spans="1:11" x14ac:dyDescent="0.35">
      <c r="A48" s="2" t="s">
        <v>75</v>
      </c>
      <c r="B48" s="2">
        <v>14</v>
      </c>
      <c r="C48" s="3">
        <v>0.3</v>
      </c>
      <c r="D48" s="2">
        <v>10</v>
      </c>
      <c r="E48" s="3">
        <v>0.37</v>
      </c>
      <c r="F48" s="2">
        <v>4</v>
      </c>
      <c r="G48" s="3">
        <v>0.21</v>
      </c>
    </row>
    <row r="49" spans="1:29" x14ac:dyDescent="0.35">
      <c r="A49" s="2" t="s">
        <v>76</v>
      </c>
      <c r="B49" s="2">
        <v>6</v>
      </c>
      <c r="C49" s="3">
        <v>0.13</v>
      </c>
      <c r="D49" s="2">
        <v>3</v>
      </c>
      <c r="E49" s="3">
        <v>0.11</v>
      </c>
      <c r="F49" s="2">
        <v>3</v>
      </c>
      <c r="G49" s="3">
        <v>0.16</v>
      </c>
    </row>
    <row r="50" spans="1:29" x14ac:dyDescent="0.35">
      <c r="A50" s="2" t="s">
        <v>77</v>
      </c>
      <c r="B50" s="2">
        <v>3</v>
      </c>
      <c r="C50" s="3">
        <v>7.0000000000000007E-2</v>
      </c>
      <c r="D50" s="2">
        <v>1</v>
      </c>
      <c r="E50" s="3">
        <v>0.04</v>
      </c>
      <c r="F50" s="2">
        <v>2</v>
      </c>
      <c r="G50" s="3">
        <v>0.11</v>
      </c>
    </row>
    <row r="51" spans="1:29" x14ac:dyDescent="0.35">
      <c r="A51" s="2" t="s">
        <v>78</v>
      </c>
      <c r="B51" s="2">
        <v>3</v>
      </c>
      <c r="C51" s="3">
        <v>7.0000000000000007E-2</v>
      </c>
      <c r="D51" s="2">
        <v>1</v>
      </c>
      <c r="E51" s="3">
        <v>0.04</v>
      </c>
      <c r="F51" s="2">
        <v>2</v>
      </c>
      <c r="G51" s="3">
        <v>0.11</v>
      </c>
    </row>
    <row r="52" spans="1:29" ht="15" thickBot="1" x14ac:dyDescent="0.4"/>
    <row r="53" spans="1:29" ht="43.5" x14ac:dyDescent="0.35">
      <c r="A53" s="4" t="s">
        <v>124</v>
      </c>
      <c r="B53" s="25" t="s">
        <v>12</v>
      </c>
      <c r="C53" s="26"/>
      <c r="D53" s="26"/>
      <c r="E53" s="26"/>
      <c r="F53" s="26"/>
      <c r="G53" s="27"/>
      <c r="H53" s="25" t="s">
        <v>44</v>
      </c>
      <c r="I53" s="26"/>
      <c r="J53" s="26"/>
      <c r="K53" s="26"/>
      <c r="L53" s="26"/>
      <c r="M53" s="27"/>
      <c r="N53" s="25" t="s">
        <v>45</v>
      </c>
      <c r="O53" s="26"/>
      <c r="P53" s="26"/>
      <c r="Q53" s="26"/>
      <c r="R53" s="26"/>
      <c r="S53" s="27"/>
      <c r="T53" s="25" t="s">
        <v>46</v>
      </c>
      <c r="U53" s="26"/>
      <c r="V53" s="26"/>
      <c r="W53" s="26"/>
      <c r="X53" s="26"/>
      <c r="Y53" s="27"/>
      <c r="AA53" s="47" t="s">
        <v>125</v>
      </c>
      <c r="AB53" s="10"/>
      <c r="AC53" s="10"/>
    </row>
    <row r="54" spans="1:29" x14ac:dyDescent="0.35">
      <c r="A54" s="9" t="s">
        <v>53</v>
      </c>
      <c r="B54" s="28" t="s">
        <v>47</v>
      </c>
      <c r="C54" s="10" t="s">
        <v>48</v>
      </c>
      <c r="D54" s="10" t="s">
        <v>79</v>
      </c>
      <c r="E54" s="10" t="s">
        <v>80</v>
      </c>
      <c r="F54" s="10" t="s">
        <v>81</v>
      </c>
      <c r="G54" s="29" t="s">
        <v>82</v>
      </c>
      <c r="H54" s="28" t="s">
        <v>47</v>
      </c>
      <c r="I54" s="10" t="s">
        <v>48</v>
      </c>
      <c r="J54" s="10" t="s">
        <v>79</v>
      </c>
      <c r="K54" s="10" t="s">
        <v>80</v>
      </c>
      <c r="L54" s="10" t="s">
        <v>81</v>
      </c>
      <c r="M54" s="29" t="s">
        <v>82</v>
      </c>
      <c r="N54" s="28" t="s">
        <v>47</v>
      </c>
      <c r="O54" s="10" t="s">
        <v>48</v>
      </c>
      <c r="P54" s="10" t="s">
        <v>79</v>
      </c>
      <c r="Q54" s="10" t="s">
        <v>80</v>
      </c>
      <c r="R54" s="10" t="s">
        <v>81</v>
      </c>
      <c r="S54" s="29" t="s">
        <v>82</v>
      </c>
      <c r="T54" s="28" t="s">
        <v>47</v>
      </c>
      <c r="U54" s="10" t="s">
        <v>48</v>
      </c>
      <c r="V54" s="10" t="s">
        <v>79</v>
      </c>
      <c r="W54" s="10" t="s">
        <v>80</v>
      </c>
      <c r="X54" s="10" t="s">
        <v>81</v>
      </c>
      <c r="Y54" s="29" t="s">
        <v>82</v>
      </c>
      <c r="AA54" s="2" t="s">
        <v>47</v>
      </c>
      <c r="AB54" s="2">
        <v>9</v>
      </c>
      <c r="AC54" s="13">
        <f>AB54/46</f>
        <v>0.19565217391304349</v>
      </c>
    </row>
    <row r="55" spans="1:29" x14ac:dyDescent="0.35">
      <c r="A55" s="11" t="s">
        <v>54</v>
      </c>
      <c r="B55" s="30">
        <v>49</v>
      </c>
      <c r="C55" s="12">
        <v>23</v>
      </c>
      <c r="D55" s="12">
        <v>5</v>
      </c>
      <c r="E55" s="13">
        <f>B55/119</f>
        <v>0.41176470588235292</v>
      </c>
      <c r="F55" s="13">
        <f t="shared" ref="F55:G61" si="10">C55/119</f>
        <v>0.19327731092436976</v>
      </c>
      <c r="G55" s="13">
        <f t="shared" si="10"/>
        <v>4.2016806722689079E-2</v>
      </c>
      <c r="H55" s="30">
        <v>8</v>
      </c>
      <c r="I55" s="12">
        <v>5</v>
      </c>
      <c r="J55" s="2"/>
      <c r="K55" s="13">
        <f>H55/23</f>
        <v>0.34782608695652173</v>
      </c>
      <c r="L55" s="13">
        <f t="shared" ref="L55:M61" si="11">I55/23</f>
        <v>0.21739130434782608</v>
      </c>
      <c r="M55" s="13">
        <f t="shared" si="11"/>
        <v>0</v>
      </c>
      <c r="N55" s="30">
        <v>31</v>
      </c>
      <c r="O55" s="12">
        <v>15</v>
      </c>
      <c r="P55" s="12">
        <v>2</v>
      </c>
      <c r="Q55" s="13">
        <f>N55/73</f>
        <v>0.42465753424657532</v>
      </c>
      <c r="R55" s="13">
        <f t="shared" ref="R55:S61" si="12">O55/73</f>
        <v>0.20547945205479451</v>
      </c>
      <c r="S55" s="13">
        <f t="shared" si="12"/>
        <v>2.7397260273972601E-2</v>
      </c>
      <c r="T55" s="30">
        <v>10</v>
      </c>
      <c r="U55" s="12">
        <v>3</v>
      </c>
      <c r="V55" s="12">
        <v>3</v>
      </c>
      <c r="W55" s="13">
        <f>T55/23</f>
        <v>0.43478260869565216</v>
      </c>
      <c r="X55" s="13">
        <f t="shared" ref="X55:Y61" si="13">U55/23</f>
        <v>0.13043478260869565</v>
      </c>
      <c r="Y55" s="13">
        <f t="shared" si="13"/>
        <v>0.13043478260869565</v>
      </c>
      <c r="AA55" s="2" t="s">
        <v>126</v>
      </c>
      <c r="AB55" s="2">
        <v>34</v>
      </c>
      <c r="AC55" s="13">
        <f t="shared" ref="AC55:AC56" si="14">AB55/46</f>
        <v>0.73913043478260865</v>
      </c>
    </row>
    <row r="56" spans="1:29" x14ac:dyDescent="0.35">
      <c r="A56" s="11" t="s">
        <v>55</v>
      </c>
      <c r="B56" s="30">
        <v>12</v>
      </c>
      <c r="C56" s="12">
        <v>7</v>
      </c>
      <c r="D56" s="12">
        <v>1</v>
      </c>
      <c r="E56" s="13">
        <f t="shared" ref="E56:E60" si="15">B56/119</f>
        <v>0.10084033613445378</v>
      </c>
      <c r="F56" s="13">
        <f t="shared" si="10"/>
        <v>5.8823529411764705E-2</v>
      </c>
      <c r="G56" s="13">
        <f t="shared" si="10"/>
        <v>8.4033613445378148E-3</v>
      </c>
      <c r="H56" s="30">
        <v>2</v>
      </c>
      <c r="I56" s="12">
        <v>2</v>
      </c>
      <c r="J56" s="12">
        <v>1</v>
      </c>
      <c r="K56" s="13">
        <f t="shared" ref="K56:K60" si="16">H56/23</f>
        <v>8.6956521739130432E-2</v>
      </c>
      <c r="L56" s="13">
        <f t="shared" si="11"/>
        <v>8.6956521739130432E-2</v>
      </c>
      <c r="M56" s="13">
        <f t="shared" si="11"/>
        <v>4.3478260869565216E-2</v>
      </c>
      <c r="N56" s="30">
        <v>8</v>
      </c>
      <c r="O56" s="12">
        <v>5</v>
      </c>
      <c r="P56" s="12"/>
      <c r="Q56" s="13">
        <f t="shared" ref="Q56:Q60" si="17">N56/73</f>
        <v>0.1095890410958904</v>
      </c>
      <c r="R56" s="13">
        <f t="shared" si="12"/>
        <v>6.8493150684931503E-2</v>
      </c>
      <c r="S56" s="13">
        <f t="shared" si="12"/>
        <v>0</v>
      </c>
      <c r="T56" s="30">
        <v>2</v>
      </c>
      <c r="U56" s="12"/>
      <c r="V56" s="12"/>
      <c r="W56" s="13">
        <f t="shared" ref="W56:W60" si="18">T56/23</f>
        <v>8.6956521739130432E-2</v>
      </c>
      <c r="X56" s="13">
        <f t="shared" si="13"/>
        <v>0</v>
      </c>
      <c r="Y56" s="13">
        <f t="shared" si="13"/>
        <v>0</v>
      </c>
      <c r="AA56" s="2" t="s">
        <v>67</v>
      </c>
      <c r="AB56" s="2">
        <v>3</v>
      </c>
      <c r="AC56" s="13">
        <f t="shared" si="14"/>
        <v>6.5217391304347824E-2</v>
      </c>
    </row>
    <row r="57" spans="1:29" x14ac:dyDescent="0.35">
      <c r="A57" s="11" t="s">
        <v>56</v>
      </c>
      <c r="B57" s="30">
        <v>2</v>
      </c>
      <c r="C57" s="12">
        <v>2</v>
      </c>
      <c r="D57" s="12"/>
      <c r="E57" s="13">
        <f t="shared" si="15"/>
        <v>1.680672268907563E-2</v>
      </c>
      <c r="F57" s="13">
        <f t="shared" si="10"/>
        <v>1.680672268907563E-2</v>
      </c>
      <c r="G57" s="13">
        <f t="shared" si="10"/>
        <v>0</v>
      </c>
      <c r="H57" s="30">
        <v>1</v>
      </c>
      <c r="I57" s="12">
        <v>1</v>
      </c>
      <c r="J57" s="2"/>
      <c r="K57" s="13">
        <f t="shared" si="16"/>
        <v>4.3478260869565216E-2</v>
      </c>
      <c r="L57" s="13">
        <f t="shared" si="11"/>
        <v>4.3478260869565216E-2</v>
      </c>
      <c r="M57" s="13">
        <f t="shared" si="11"/>
        <v>0</v>
      </c>
      <c r="N57" s="30"/>
      <c r="O57" s="12">
        <v>1</v>
      </c>
      <c r="P57" s="12"/>
      <c r="Q57" s="13">
        <f t="shared" si="17"/>
        <v>0</v>
      </c>
      <c r="R57" s="13">
        <f t="shared" si="12"/>
        <v>1.3698630136986301E-2</v>
      </c>
      <c r="S57" s="13">
        <f t="shared" si="12"/>
        <v>0</v>
      </c>
      <c r="T57" s="30">
        <v>1</v>
      </c>
      <c r="U57" s="12"/>
      <c r="V57" s="12"/>
      <c r="W57" s="13">
        <f t="shared" si="18"/>
        <v>4.3478260869565216E-2</v>
      </c>
      <c r="X57" s="13">
        <f t="shared" si="13"/>
        <v>0</v>
      </c>
      <c r="Y57" s="13">
        <f t="shared" si="13"/>
        <v>0</v>
      </c>
      <c r="AA57" s="2"/>
      <c r="AB57" s="2">
        <v>46</v>
      </c>
      <c r="AC57" s="2"/>
    </row>
    <row r="58" spans="1:29" x14ac:dyDescent="0.35">
      <c r="A58" s="11" t="s">
        <v>57</v>
      </c>
      <c r="B58" s="30">
        <v>7</v>
      </c>
      <c r="C58" s="12">
        <v>1</v>
      </c>
      <c r="D58" s="12"/>
      <c r="E58" s="13">
        <f t="shared" si="15"/>
        <v>5.8823529411764705E-2</v>
      </c>
      <c r="F58" s="13">
        <f t="shared" si="10"/>
        <v>8.4033613445378148E-3</v>
      </c>
      <c r="G58" s="13">
        <f t="shared" si="10"/>
        <v>0</v>
      </c>
      <c r="H58" s="30">
        <v>1</v>
      </c>
      <c r="I58" s="13"/>
      <c r="J58" s="2"/>
      <c r="K58" s="13">
        <f t="shared" si="16"/>
        <v>4.3478260869565216E-2</v>
      </c>
      <c r="L58" s="13">
        <f t="shared" si="11"/>
        <v>0</v>
      </c>
      <c r="M58" s="13">
        <f t="shared" si="11"/>
        <v>0</v>
      </c>
      <c r="N58" s="30">
        <v>4</v>
      </c>
      <c r="O58" s="12"/>
      <c r="P58" s="12"/>
      <c r="Q58" s="13">
        <f t="shared" si="17"/>
        <v>5.4794520547945202E-2</v>
      </c>
      <c r="R58" s="13">
        <f t="shared" si="12"/>
        <v>0</v>
      </c>
      <c r="S58" s="13">
        <f t="shared" si="12"/>
        <v>0</v>
      </c>
      <c r="T58" s="30">
        <v>2</v>
      </c>
      <c r="U58" s="12">
        <v>1</v>
      </c>
      <c r="V58" s="12"/>
      <c r="W58" s="13">
        <f t="shared" si="18"/>
        <v>8.6956521739130432E-2</v>
      </c>
      <c r="X58" s="13">
        <f t="shared" si="13"/>
        <v>4.3478260869565216E-2</v>
      </c>
      <c r="Y58" s="13">
        <f t="shared" si="13"/>
        <v>0</v>
      </c>
    </row>
    <row r="59" spans="1:29" x14ac:dyDescent="0.35">
      <c r="A59" s="11" t="s">
        <v>58</v>
      </c>
      <c r="B59" s="30">
        <v>5</v>
      </c>
      <c r="C59" s="12"/>
      <c r="D59" s="12"/>
      <c r="E59" s="13">
        <f t="shared" si="15"/>
        <v>4.2016806722689079E-2</v>
      </c>
      <c r="F59" s="13">
        <f t="shared" si="10"/>
        <v>0</v>
      </c>
      <c r="G59" s="13">
        <f t="shared" si="10"/>
        <v>0</v>
      </c>
      <c r="H59" s="30"/>
      <c r="I59" s="13"/>
      <c r="J59" s="2"/>
      <c r="K59" s="13">
        <f t="shared" si="16"/>
        <v>0</v>
      </c>
      <c r="L59" s="13">
        <f t="shared" si="11"/>
        <v>0</v>
      </c>
      <c r="M59" s="13">
        <f t="shared" si="11"/>
        <v>0</v>
      </c>
      <c r="N59" s="30">
        <v>4</v>
      </c>
      <c r="O59" s="12"/>
      <c r="P59" s="12"/>
      <c r="Q59" s="13">
        <f t="shared" si="17"/>
        <v>5.4794520547945202E-2</v>
      </c>
      <c r="R59" s="13">
        <f t="shared" si="12"/>
        <v>0</v>
      </c>
      <c r="S59" s="13">
        <f t="shared" si="12"/>
        <v>0</v>
      </c>
      <c r="T59" s="30">
        <v>1</v>
      </c>
      <c r="U59" s="12"/>
      <c r="V59" s="12"/>
      <c r="W59" s="13">
        <f t="shared" si="18"/>
        <v>4.3478260869565216E-2</v>
      </c>
      <c r="X59" s="13">
        <f t="shared" si="13"/>
        <v>0</v>
      </c>
      <c r="Y59" s="13">
        <f t="shared" si="13"/>
        <v>0</v>
      </c>
    </row>
    <row r="60" spans="1:29" x14ac:dyDescent="0.35">
      <c r="A60" s="11" t="s">
        <v>59</v>
      </c>
      <c r="B60" s="30">
        <v>3</v>
      </c>
      <c r="C60" s="12">
        <v>2</v>
      </c>
      <c r="D60" s="12"/>
      <c r="E60" s="13">
        <f t="shared" si="15"/>
        <v>2.5210084033613446E-2</v>
      </c>
      <c r="F60" s="13">
        <f t="shared" si="10"/>
        <v>1.680672268907563E-2</v>
      </c>
      <c r="G60" s="13">
        <f t="shared" si="10"/>
        <v>0</v>
      </c>
      <c r="H60" s="30">
        <v>1</v>
      </c>
      <c r="I60" s="13"/>
      <c r="J60" s="12">
        <v>1</v>
      </c>
      <c r="K60" s="13">
        <f t="shared" si="16"/>
        <v>4.3478260869565216E-2</v>
      </c>
      <c r="L60" s="13">
        <f t="shared" si="11"/>
        <v>0</v>
      </c>
      <c r="M60" s="13">
        <f t="shared" si="11"/>
        <v>4.3478260869565216E-2</v>
      </c>
      <c r="N60" s="30">
        <v>2</v>
      </c>
      <c r="O60" s="12">
        <v>1</v>
      </c>
      <c r="P60" s="12"/>
      <c r="Q60" s="13">
        <f t="shared" si="17"/>
        <v>2.7397260273972601E-2</v>
      </c>
      <c r="R60" s="13">
        <f t="shared" si="12"/>
        <v>1.3698630136986301E-2</v>
      </c>
      <c r="S60" s="13">
        <f t="shared" si="12"/>
        <v>0</v>
      </c>
      <c r="T60" s="30"/>
      <c r="U60" s="12"/>
      <c r="V60" s="12"/>
      <c r="W60" s="13">
        <f t="shared" si="18"/>
        <v>0</v>
      </c>
      <c r="X60" s="13">
        <f t="shared" si="13"/>
        <v>0</v>
      </c>
      <c r="Y60" s="13">
        <f t="shared" si="13"/>
        <v>0</v>
      </c>
    </row>
    <row r="61" spans="1:29" ht="15" thickBot="1" x14ac:dyDescent="0.4">
      <c r="A61" s="31" t="s">
        <v>60</v>
      </c>
      <c r="B61" s="32">
        <f>SUM(B55:B60)</f>
        <v>78</v>
      </c>
      <c r="C61" s="33">
        <f t="shared" ref="C61:D61" si="19">SUM(C55:C60)</f>
        <v>35</v>
      </c>
      <c r="D61" s="33">
        <f t="shared" si="19"/>
        <v>6</v>
      </c>
      <c r="E61" s="13">
        <f>B61/119</f>
        <v>0.65546218487394958</v>
      </c>
      <c r="F61" s="13">
        <f t="shared" si="10"/>
        <v>0.29411764705882354</v>
      </c>
      <c r="G61" s="13">
        <f t="shared" si="10"/>
        <v>5.0420168067226892E-2</v>
      </c>
      <c r="H61" s="32">
        <f>SUM(H55:H60)</f>
        <v>13</v>
      </c>
      <c r="I61" s="33">
        <f t="shared" ref="I61:J61" si="20">SUM(I55:I60)</f>
        <v>8</v>
      </c>
      <c r="J61" s="33">
        <f t="shared" si="20"/>
        <v>2</v>
      </c>
      <c r="K61" s="13">
        <f>H61/23</f>
        <v>0.56521739130434778</v>
      </c>
      <c r="L61" s="13">
        <f t="shared" si="11"/>
        <v>0.34782608695652173</v>
      </c>
      <c r="M61" s="13">
        <f t="shared" si="11"/>
        <v>8.6956521739130432E-2</v>
      </c>
      <c r="N61" s="32">
        <f>SUM(N55:N60)</f>
        <v>49</v>
      </c>
      <c r="O61" s="33">
        <f t="shared" ref="O61:P61" si="21">SUM(O55:O60)</f>
        <v>22</v>
      </c>
      <c r="P61" s="33">
        <f t="shared" si="21"/>
        <v>2</v>
      </c>
      <c r="Q61" s="13">
        <f>N61/73</f>
        <v>0.67123287671232879</v>
      </c>
      <c r="R61" s="13">
        <f t="shared" si="12"/>
        <v>0.30136986301369861</v>
      </c>
      <c r="S61" s="13">
        <f t="shared" si="12"/>
        <v>2.7397260273972601E-2</v>
      </c>
      <c r="T61" s="32">
        <f>SUM(T55:T60)</f>
        <v>16</v>
      </c>
      <c r="U61" s="33">
        <f t="shared" ref="U61:V61" si="22">SUM(U55:U60)</f>
        <v>4</v>
      </c>
      <c r="V61" s="33">
        <f t="shared" si="22"/>
        <v>3</v>
      </c>
      <c r="W61" s="13">
        <f>T61/23</f>
        <v>0.69565217391304346</v>
      </c>
      <c r="X61" s="13">
        <f t="shared" si="13"/>
        <v>0.17391304347826086</v>
      </c>
      <c r="Y61" s="13">
        <f t="shared" si="13"/>
        <v>0.13043478260869565</v>
      </c>
    </row>
    <row r="63" spans="1:29" ht="15" thickBot="1" x14ac:dyDescent="0.4"/>
    <row r="64" spans="1:29" ht="58" x14ac:dyDescent="0.35">
      <c r="A64" s="4" t="s">
        <v>95</v>
      </c>
      <c r="B64" s="25" t="s">
        <v>12</v>
      </c>
      <c r="C64" s="26"/>
      <c r="D64" s="26"/>
      <c r="E64" s="26"/>
      <c r="F64" s="26"/>
      <c r="G64" s="27"/>
      <c r="H64" s="25" t="s">
        <v>44</v>
      </c>
      <c r="I64" s="26"/>
      <c r="J64" s="26"/>
      <c r="K64" s="26"/>
      <c r="L64" s="26"/>
      <c r="M64" s="27"/>
      <c r="N64" s="25" t="s">
        <v>45</v>
      </c>
      <c r="O64" s="26"/>
      <c r="P64" s="26"/>
      <c r="Q64" s="26"/>
      <c r="R64" s="26"/>
      <c r="S64" s="27"/>
      <c r="T64" s="25" t="s">
        <v>46</v>
      </c>
      <c r="U64" s="26"/>
      <c r="V64" s="26"/>
      <c r="W64" s="26"/>
      <c r="X64" s="26"/>
      <c r="Y64" s="27"/>
      <c r="AA64" s="47" t="s">
        <v>127</v>
      </c>
      <c r="AB64" s="10"/>
      <c r="AC64" s="10"/>
    </row>
    <row r="65" spans="1:29" x14ac:dyDescent="0.35">
      <c r="A65" s="9" t="s">
        <v>53</v>
      </c>
      <c r="B65" s="28" t="s">
        <v>47</v>
      </c>
      <c r="C65" s="10" t="s">
        <v>48</v>
      </c>
      <c r="D65" s="10" t="s">
        <v>79</v>
      </c>
      <c r="E65" s="10" t="s">
        <v>80</v>
      </c>
      <c r="F65" s="10" t="s">
        <v>81</v>
      </c>
      <c r="G65" s="29" t="s">
        <v>82</v>
      </c>
      <c r="H65" s="28" t="s">
        <v>47</v>
      </c>
      <c r="I65" s="10" t="s">
        <v>48</v>
      </c>
      <c r="J65" s="10" t="s">
        <v>79</v>
      </c>
      <c r="K65" s="10" t="s">
        <v>80</v>
      </c>
      <c r="L65" s="10" t="s">
        <v>81</v>
      </c>
      <c r="M65" s="29" t="s">
        <v>82</v>
      </c>
      <c r="N65" s="28" t="s">
        <v>47</v>
      </c>
      <c r="O65" s="10" t="s">
        <v>48</v>
      </c>
      <c r="P65" s="10" t="s">
        <v>79</v>
      </c>
      <c r="Q65" s="10" t="s">
        <v>80</v>
      </c>
      <c r="R65" s="10" t="s">
        <v>81</v>
      </c>
      <c r="S65" s="9" t="s">
        <v>82</v>
      </c>
      <c r="T65" s="10" t="s">
        <v>47</v>
      </c>
      <c r="U65" s="10" t="s">
        <v>48</v>
      </c>
      <c r="V65" s="10" t="s">
        <v>79</v>
      </c>
      <c r="W65" s="10" t="s">
        <v>80</v>
      </c>
      <c r="X65" s="10" t="s">
        <v>81</v>
      </c>
      <c r="Y65" s="29" t="s">
        <v>82</v>
      </c>
      <c r="AA65" s="2" t="s">
        <v>47</v>
      </c>
      <c r="AB65" s="2">
        <v>4</v>
      </c>
      <c r="AC65" s="13">
        <f>AB65/9</f>
        <v>0.44444444444444442</v>
      </c>
    </row>
    <row r="66" spans="1:29" x14ac:dyDescent="0.35">
      <c r="A66" s="11" t="s">
        <v>54</v>
      </c>
      <c r="B66" s="12">
        <v>23</v>
      </c>
      <c r="C66" s="12">
        <v>23</v>
      </c>
      <c r="D66" s="12">
        <v>3</v>
      </c>
      <c r="E66" s="13">
        <f>B66/35</f>
        <v>0.65714285714285714</v>
      </c>
      <c r="F66" s="13">
        <f>C66/39</f>
        <v>0.58974358974358976</v>
      </c>
      <c r="G66" s="34">
        <f>D66/4</f>
        <v>0.75</v>
      </c>
      <c r="H66" s="12">
        <v>4</v>
      </c>
      <c r="I66" s="12">
        <v>3</v>
      </c>
      <c r="J66" s="12">
        <v>1</v>
      </c>
      <c r="K66" s="13">
        <f>H66/5</f>
        <v>0.8</v>
      </c>
      <c r="L66" s="13">
        <f>I66/6</f>
        <v>0.5</v>
      </c>
      <c r="M66" s="34">
        <f>J66/3</f>
        <v>0.33333333333333331</v>
      </c>
      <c r="N66" s="12">
        <v>13</v>
      </c>
      <c r="O66" s="12">
        <v>16</v>
      </c>
      <c r="P66" s="12">
        <v>2</v>
      </c>
      <c r="Q66" s="13">
        <f>N66/21</f>
        <v>0.61904761904761907</v>
      </c>
      <c r="R66" s="13">
        <f>O66/26</f>
        <v>0.61538461538461542</v>
      </c>
      <c r="S66" s="34">
        <f>P66/2</f>
        <v>1</v>
      </c>
      <c r="T66" s="12">
        <v>6</v>
      </c>
      <c r="U66" s="12">
        <v>4</v>
      </c>
      <c r="V66" s="12"/>
      <c r="W66" s="13">
        <f>T66/9</f>
        <v>0.66666666666666663</v>
      </c>
      <c r="X66" s="13">
        <f>U66/7</f>
        <v>0.5714285714285714</v>
      </c>
      <c r="Y66" s="35">
        <f>V66/3</f>
        <v>0</v>
      </c>
      <c r="AA66" s="2" t="s">
        <v>126</v>
      </c>
      <c r="AB66" s="2">
        <v>1</v>
      </c>
      <c r="AC66" s="13">
        <f t="shared" ref="AC66:AC67" si="23">AB66/9</f>
        <v>0.1111111111111111</v>
      </c>
    </row>
    <row r="67" spans="1:29" x14ac:dyDescent="0.35">
      <c r="A67" s="11" t="s">
        <v>55</v>
      </c>
      <c r="B67" s="12">
        <v>2</v>
      </c>
      <c r="C67" s="12">
        <v>10</v>
      </c>
      <c r="D67" s="12"/>
      <c r="E67" s="13">
        <f t="shared" ref="E67:E71" si="24">B67/35</f>
        <v>5.7142857142857141E-2</v>
      </c>
      <c r="F67" s="13">
        <f t="shared" ref="F67:F71" si="25">C67/39</f>
        <v>0.25641025641025639</v>
      </c>
      <c r="G67" s="34">
        <f t="shared" ref="G67:G71" si="26">D67/4</f>
        <v>0</v>
      </c>
      <c r="H67" s="12"/>
      <c r="I67" s="12">
        <v>2</v>
      </c>
      <c r="J67" s="12"/>
      <c r="K67" s="13">
        <f t="shared" ref="K67:K71" si="27">H67/5</f>
        <v>0</v>
      </c>
      <c r="L67" s="13">
        <f t="shared" ref="L67:L71" si="28">I67/6</f>
        <v>0.33333333333333331</v>
      </c>
      <c r="M67" s="34">
        <f t="shared" ref="M67:M71" si="29">J67/3</f>
        <v>0</v>
      </c>
      <c r="N67" s="12">
        <v>2</v>
      </c>
      <c r="O67" s="12">
        <v>6</v>
      </c>
      <c r="P67" s="12"/>
      <c r="Q67" s="13">
        <f t="shared" ref="Q67:Q71" si="30">N67/21</f>
        <v>9.5238095238095233E-2</v>
      </c>
      <c r="R67" s="13">
        <f t="shared" ref="R67:R71" si="31">O67/26</f>
        <v>0.23076923076923078</v>
      </c>
      <c r="S67" s="34">
        <f t="shared" ref="S67:S71" si="32">P67/2</f>
        <v>0</v>
      </c>
      <c r="T67" s="12"/>
      <c r="U67" s="12">
        <v>2</v>
      </c>
      <c r="V67" s="12"/>
      <c r="W67" s="13">
        <f t="shared" ref="W67:W71" si="33">T67/9</f>
        <v>0</v>
      </c>
      <c r="X67" s="13">
        <f t="shared" ref="X67:X71" si="34">U67/7</f>
        <v>0.2857142857142857</v>
      </c>
      <c r="Y67" s="35">
        <f t="shared" ref="Y67:Y71" si="35">V67/3</f>
        <v>0</v>
      </c>
      <c r="AA67" s="2" t="s">
        <v>67</v>
      </c>
      <c r="AB67" s="2">
        <v>5</v>
      </c>
      <c r="AC67" s="13">
        <f t="shared" si="23"/>
        <v>0.55555555555555558</v>
      </c>
    </row>
    <row r="68" spans="1:29" x14ac:dyDescent="0.35">
      <c r="A68" s="11" t="s">
        <v>56</v>
      </c>
      <c r="B68" s="12"/>
      <c r="C68" s="12">
        <v>1</v>
      </c>
      <c r="D68" s="12">
        <v>1</v>
      </c>
      <c r="E68" s="13">
        <f t="shared" si="24"/>
        <v>0</v>
      </c>
      <c r="F68" s="13">
        <f t="shared" si="25"/>
        <v>2.564102564102564E-2</v>
      </c>
      <c r="G68" s="34">
        <f t="shared" si="26"/>
        <v>0.25</v>
      </c>
      <c r="H68" s="12"/>
      <c r="I68" s="12"/>
      <c r="J68" s="12">
        <v>1</v>
      </c>
      <c r="K68" s="13">
        <f t="shared" si="27"/>
        <v>0</v>
      </c>
      <c r="L68" s="13">
        <f t="shared" si="28"/>
        <v>0</v>
      </c>
      <c r="M68" s="34">
        <f t="shared" si="29"/>
        <v>0.33333333333333331</v>
      </c>
      <c r="N68" s="12"/>
      <c r="O68" s="12"/>
      <c r="P68" s="12"/>
      <c r="Q68" s="13">
        <f t="shared" si="30"/>
        <v>0</v>
      </c>
      <c r="R68" s="13">
        <f t="shared" si="31"/>
        <v>0</v>
      </c>
      <c r="S68" s="34">
        <f t="shared" si="32"/>
        <v>0</v>
      </c>
      <c r="T68" s="12"/>
      <c r="U68" s="12">
        <v>1</v>
      </c>
      <c r="V68" s="12"/>
      <c r="W68" s="13">
        <f t="shared" si="33"/>
        <v>0</v>
      </c>
      <c r="X68" s="13">
        <f t="shared" si="34"/>
        <v>0.14285714285714285</v>
      </c>
      <c r="Y68" s="35">
        <f t="shared" si="35"/>
        <v>0</v>
      </c>
    </row>
    <row r="69" spans="1:29" x14ac:dyDescent="0.35">
      <c r="A69" s="11" t="s">
        <v>57</v>
      </c>
      <c r="B69" s="12">
        <v>4</v>
      </c>
      <c r="C69" s="12">
        <v>3</v>
      </c>
      <c r="D69" s="12"/>
      <c r="E69" s="13">
        <f t="shared" si="24"/>
        <v>0.11428571428571428</v>
      </c>
      <c r="F69" s="13">
        <f t="shared" si="25"/>
        <v>7.6923076923076927E-2</v>
      </c>
      <c r="G69" s="34">
        <f t="shared" si="26"/>
        <v>0</v>
      </c>
      <c r="H69" s="12">
        <v>1</v>
      </c>
      <c r="I69" s="12"/>
      <c r="J69" s="2"/>
      <c r="K69" s="13">
        <f t="shared" si="27"/>
        <v>0.2</v>
      </c>
      <c r="L69" s="13">
        <f t="shared" si="28"/>
        <v>0</v>
      </c>
      <c r="M69" s="34">
        <f t="shared" si="29"/>
        <v>0</v>
      </c>
      <c r="N69" s="12">
        <v>1</v>
      </c>
      <c r="O69" s="12">
        <v>3</v>
      </c>
      <c r="P69" s="12"/>
      <c r="Q69" s="13">
        <f t="shared" si="30"/>
        <v>4.7619047619047616E-2</v>
      </c>
      <c r="R69" s="13">
        <f t="shared" si="31"/>
        <v>0.11538461538461539</v>
      </c>
      <c r="S69" s="34">
        <f t="shared" si="32"/>
        <v>0</v>
      </c>
      <c r="T69" s="12">
        <v>2</v>
      </c>
      <c r="U69" s="12"/>
      <c r="V69" s="12"/>
      <c r="W69" s="13">
        <f t="shared" si="33"/>
        <v>0.22222222222222221</v>
      </c>
      <c r="X69" s="13">
        <f t="shared" si="34"/>
        <v>0</v>
      </c>
      <c r="Y69" s="35">
        <f t="shared" si="35"/>
        <v>0</v>
      </c>
    </row>
    <row r="70" spans="1:29" x14ac:dyDescent="0.35">
      <c r="A70" s="11" t="s">
        <v>58</v>
      </c>
      <c r="B70" s="12">
        <v>4</v>
      </c>
      <c r="C70" s="12">
        <v>1</v>
      </c>
      <c r="D70" s="12"/>
      <c r="E70" s="13">
        <f t="shared" si="24"/>
        <v>0.11428571428571428</v>
      </c>
      <c r="F70" s="13">
        <f t="shared" si="25"/>
        <v>2.564102564102564E-2</v>
      </c>
      <c r="G70" s="34">
        <f t="shared" si="26"/>
        <v>0</v>
      </c>
      <c r="H70" s="12"/>
      <c r="I70" s="12">
        <v>1</v>
      </c>
      <c r="J70" s="2"/>
      <c r="K70" s="13">
        <f t="shared" si="27"/>
        <v>0</v>
      </c>
      <c r="L70" s="13">
        <f t="shared" si="28"/>
        <v>0.16666666666666666</v>
      </c>
      <c r="M70" s="34">
        <f t="shared" si="29"/>
        <v>0</v>
      </c>
      <c r="N70" s="12">
        <v>3</v>
      </c>
      <c r="O70" s="12">
        <v>1</v>
      </c>
      <c r="P70" s="12"/>
      <c r="Q70" s="13">
        <f t="shared" si="30"/>
        <v>0.14285714285714285</v>
      </c>
      <c r="R70" s="13">
        <f t="shared" si="31"/>
        <v>3.8461538461538464E-2</v>
      </c>
      <c r="S70" s="34">
        <f t="shared" si="32"/>
        <v>0</v>
      </c>
      <c r="T70" s="12">
        <v>1</v>
      </c>
      <c r="U70" s="12"/>
      <c r="V70" s="12"/>
      <c r="W70" s="13">
        <f t="shared" si="33"/>
        <v>0.1111111111111111</v>
      </c>
      <c r="X70" s="13">
        <f t="shared" si="34"/>
        <v>0</v>
      </c>
      <c r="Y70" s="35">
        <f t="shared" si="35"/>
        <v>0</v>
      </c>
    </row>
    <row r="71" spans="1:29" x14ac:dyDescent="0.35">
      <c r="A71" s="11" t="s">
        <v>59</v>
      </c>
      <c r="B71" s="12">
        <v>2</v>
      </c>
      <c r="C71" s="12">
        <v>1</v>
      </c>
      <c r="D71" s="12"/>
      <c r="E71" s="13">
        <f t="shared" si="24"/>
        <v>5.7142857142857141E-2</v>
      </c>
      <c r="F71" s="13">
        <f t="shared" si="25"/>
        <v>2.564102564102564E-2</v>
      </c>
      <c r="G71" s="34">
        <f t="shared" si="26"/>
        <v>0</v>
      </c>
      <c r="H71" s="2"/>
      <c r="I71" s="13"/>
      <c r="J71" s="12">
        <v>1</v>
      </c>
      <c r="K71" s="13">
        <f t="shared" si="27"/>
        <v>0</v>
      </c>
      <c r="L71" s="13">
        <f t="shared" si="28"/>
        <v>0</v>
      </c>
      <c r="M71" s="34">
        <f t="shared" si="29"/>
        <v>0.33333333333333331</v>
      </c>
      <c r="N71" s="12">
        <v>2</v>
      </c>
      <c r="O71" s="12"/>
      <c r="P71" s="12"/>
      <c r="Q71" s="13">
        <f t="shared" si="30"/>
        <v>9.5238095238095233E-2</v>
      </c>
      <c r="R71" s="13">
        <f t="shared" si="31"/>
        <v>0</v>
      </c>
      <c r="S71" s="34">
        <f t="shared" si="32"/>
        <v>0</v>
      </c>
      <c r="T71" s="12"/>
      <c r="U71" s="12"/>
      <c r="V71" s="12"/>
      <c r="W71" s="13">
        <f t="shared" si="33"/>
        <v>0</v>
      </c>
      <c r="X71" s="13">
        <f t="shared" si="34"/>
        <v>0</v>
      </c>
      <c r="Y71" s="35">
        <f t="shared" si="35"/>
        <v>0</v>
      </c>
    </row>
    <row r="72" spans="1:29" ht="15" thickBot="1" x14ac:dyDescent="0.4">
      <c r="A72" s="31" t="s">
        <v>60</v>
      </c>
      <c r="B72" s="32">
        <f>SUM(B66:B71)</f>
        <v>35</v>
      </c>
      <c r="C72" s="33">
        <f t="shared" ref="C72:D72" si="36">SUM(C66:C71)</f>
        <v>39</v>
      </c>
      <c r="D72" s="33">
        <f t="shared" si="36"/>
        <v>4</v>
      </c>
      <c r="E72" s="36">
        <f>B72/78</f>
        <v>0.44871794871794873</v>
      </c>
      <c r="F72" s="36">
        <f t="shared" ref="F72:G72" si="37">C72/78</f>
        <v>0.5</v>
      </c>
      <c r="G72" s="36">
        <f t="shared" si="37"/>
        <v>5.128205128205128E-2</v>
      </c>
      <c r="H72" s="32">
        <f>SUM(H66:H71)</f>
        <v>5</v>
      </c>
      <c r="I72" s="33">
        <f t="shared" ref="I72:J72" si="38">SUM(I66:I71)</f>
        <v>6</v>
      </c>
      <c r="J72" s="33">
        <f t="shared" si="38"/>
        <v>3</v>
      </c>
      <c r="K72" s="37"/>
      <c r="L72" s="37"/>
      <c r="M72" s="38"/>
      <c r="N72" s="32">
        <f>SUM(N66:N71)</f>
        <v>21</v>
      </c>
      <c r="O72" s="33">
        <f t="shared" ref="O72:P72" si="39">SUM(O66:O71)</f>
        <v>26</v>
      </c>
      <c r="P72" s="33">
        <f t="shared" si="39"/>
        <v>2</v>
      </c>
      <c r="Q72" s="37"/>
      <c r="R72" s="37"/>
      <c r="S72" s="38"/>
      <c r="T72" s="32">
        <f>SUM(T66:T71)</f>
        <v>9</v>
      </c>
      <c r="U72" s="33">
        <f t="shared" ref="U72:V72" si="40">SUM(U66:U71)</f>
        <v>7</v>
      </c>
      <c r="V72" s="33">
        <f t="shared" si="40"/>
        <v>0</v>
      </c>
      <c r="W72" s="37"/>
      <c r="X72" s="37"/>
      <c r="Y72" s="38"/>
    </row>
    <row r="75" spans="1:29" x14ac:dyDescent="0.35">
      <c r="A75" s="4" t="s">
        <v>96</v>
      </c>
    </row>
    <row r="76" spans="1:29" x14ac:dyDescent="0.35">
      <c r="A76" s="2"/>
      <c r="B76" s="10" t="s">
        <v>3</v>
      </c>
      <c r="C76" s="10" t="s">
        <v>83</v>
      </c>
      <c r="D76" s="10" t="s">
        <v>84</v>
      </c>
      <c r="E76" s="10" t="s">
        <v>79</v>
      </c>
      <c r="F76" s="10" t="s">
        <v>80</v>
      </c>
      <c r="G76" s="10" t="s">
        <v>81</v>
      </c>
      <c r="H76" s="10" t="s">
        <v>82</v>
      </c>
    </row>
    <row r="77" spans="1:29" x14ac:dyDescent="0.35">
      <c r="A77" s="2" t="s">
        <v>12</v>
      </c>
      <c r="B77" s="2">
        <f>SUM(C77:E77)</f>
        <v>119</v>
      </c>
      <c r="C77" s="12">
        <v>51</v>
      </c>
      <c r="D77" s="12">
        <v>56</v>
      </c>
      <c r="E77" s="12">
        <v>12</v>
      </c>
      <c r="F77" s="13">
        <f>C77/119</f>
        <v>0.42857142857142855</v>
      </c>
      <c r="G77" s="13">
        <f t="shared" ref="G77:H77" si="41">D77/119</f>
        <v>0.47058823529411764</v>
      </c>
      <c r="H77" s="13">
        <f t="shared" si="41"/>
        <v>0.10084033613445378</v>
      </c>
    </row>
    <row r="78" spans="1:29" x14ac:dyDescent="0.35">
      <c r="A78" s="2" t="s">
        <v>44</v>
      </c>
      <c r="B78" s="2">
        <f t="shared" ref="B78:B80" si="42">SUM(C78:E78)</f>
        <v>23</v>
      </c>
      <c r="C78" s="12">
        <v>8</v>
      </c>
      <c r="D78" s="12">
        <v>13</v>
      </c>
      <c r="E78" s="12">
        <v>2</v>
      </c>
      <c r="F78" s="13">
        <f>C78/23</f>
        <v>0.34782608695652173</v>
      </c>
      <c r="G78" s="13">
        <f t="shared" ref="G78:H78" si="43">D78/23</f>
        <v>0.56521739130434778</v>
      </c>
      <c r="H78" s="13">
        <f t="shared" si="43"/>
        <v>8.6956521739130432E-2</v>
      </c>
    </row>
    <row r="79" spans="1:29" x14ac:dyDescent="0.35">
      <c r="A79" s="2" t="s">
        <v>45</v>
      </c>
      <c r="B79" s="2">
        <f t="shared" si="42"/>
        <v>73</v>
      </c>
      <c r="C79" s="12">
        <v>32</v>
      </c>
      <c r="D79" s="12">
        <v>33</v>
      </c>
      <c r="E79" s="12">
        <v>8</v>
      </c>
      <c r="F79" s="13">
        <f>C79/73</f>
        <v>0.43835616438356162</v>
      </c>
      <c r="G79" s="13">
        <f t="shared" ref="G79:H79" si="44">D79/73</f>
        <v>0.45205479452054792</v>
      </c>
      <c r="H79" s="13">
        <f t="shared" si="44"/>
        <v>0.1095890410958904</v>
      </c>
    </row>
    <row r="80" spans="1:29" x14ac:dyDescent="0.35">
      <c r="A80" s="2" t="s">
        <v>46</v>
      </c>
      <c r="B80" s="2">
        <f t="shared" si="42"/>
        <v>23</v>
      </c>
      <c r="C80" s="12">
        <v>11</v>
      </c>
      <c r="D80" s="12">
        <v>10</v>
      </c>
      <c r="E80" s="12">
        <v>2</v>
      </c>
      <c r="F80" s="13">
        <f>C80/23</f>
        <v>0.47826086956521741</v>
      </c>
      <c r="G80" s="13">
        <f t="shared" ref="G80:H80" si="45">D80/23</f>
        <v>0.43478260869565216</v>
      </c>
      <c r="H80" s="13">
        <f t="shared" si="45"/>
        <v>8.6956521739130432E-2</v>
      </c>
    </row>
    <row r="82" spans="1:8" x14ac:dyDescent="0.35">
      <c r="A82" s="39"/>
    </row>
    <row r="83" spans="1:8" x14ac:dyDescent="0.35">
      <c r="A83" s="4" t="s">
        <v>97</v>
      </c>
    </row>
    <row r="84" spans="1:8" x14ac:dyDescent="0.35">
      <c r="A84" s="2"/>
      <c r="B84" s="10" t="s">
        <v>3</v>
      </c>
      <c r="C84" s="10" t="s">
        <v>83</v>
      </c>
      <c r="D84" s="10" t="s">
        <v>84</v>
      </c>
      <c r="E84" s="10" t="s">
        <v>79</v>
      </c>
      <c r="F84" s="10" t="s">
        <v>80</v>
      </c>
      <c r="G84" s="10" t="s">
        <v>81</v>
      </c>
      <c r="H84" s="10" t="s">
        <v>82</v>
      </c>
    </row>
    <row r="85" spans="1:8" x14ac:dyDescent="0.35">
      <c r="A85" s="2" t="s">
        <v>12</v>
      </c>
      <c r="B85" s="2">
        <f>SUM(C85:E85)</f>
        <v>119</v>
      </c>
      <c r="C85" s="12">
        <v>17</v>
      </c>
      <c r="D85" s="12">
        <v>99</v>
      </c>
      <c r="E85" s="12">
        <v>3</v>
      </c>
      <c r="F85" s="13">
        <f>C85/119</f>
        <v>0.14285714285714285</v>
      </c>
      <c r="G85" s="13">
        <f t="shared" ref="G85:H85" si="46">D85/119</f>
        <v>0.83193277310924374</v>
      </c>
      <c r="H85" s="13">
        <f t="shared" si="46"/>
        <v>2.5210084033613446E-2</v>
      </c>
    </row>
    <row r="86" spans="1:8" x14ac:dyDescent="0.35">
      <c r="A86" s="2" t="s">
        <v>44</v>
      </c>
      <c r="B86" s="2">
        <f>SUM(C86:E86)</f>
        <v>23</v>
      </c>
      <c r="C86" s="12">
        <v>3</v>
      </c>
      <c r="D86" s="12">
        <v>20</v>
      </c>
      <c r="E86" s="12">
        <v>0</v>
      </c>
      <c r="F86" s="13">
        <f>C86/23</f>
        <v>0.13043478260869565</v>
      </c>
      <c r="G86" s="13">
        <f t="shared" ref="G86:H86" si="47">D86/23</f>
        <v>0.86956521739130432</v>
      </c>
      <c r="H86" s="13">
        <f t="shared" si="47"/>
        <v>0</v>
      </c>
    </row>
    <row r="87" spans="1:8" x14ac:dyDescent="0.35">
      <c r="A87" s="2" t="s">
        <v>45</v>
      </c>
      <c r="B87" s="2">
        <f t="shared" ref="B87:B88" si="48">SUM(C87:E87)</f>
        <v>73</v>
      </c>
      <c r="C87" s="12">
        <v>11</v>
      </c>
      <c r="D87" s="12">
        <v>60</v>
      </c>
      <c r="E87" s="12">
        <v>2</v>
      </c>
      <c r="F87" s="13">
        <f>C87/73</f>
        <v>0.15068493150684931</v>
      </c>
      <c r="G87" s="13">
        <f t="shared" ref="G87:H87" si="49">D87/73</f>
        <v>0.82191780821917804</v>
      </c>
      <c r="H87" s="13">
        <f t="shared" si="49"/>
        <v>2.7397260273972601E-2</v>
      </c>
    </row>
    <row r="88" spans="1:8" x14ac:dyDescent="0.35">
      <c r="A88" s="2" t="s">
        <v>46</v>
      </c>
      <c r="B88" s="2">
        <f t="shared" si="48"/>
        <v>23</v>
      </c>
      <c r="C88" s="12">
        <v>3</v>
      </c>
      <c r="D88" s="12">
        <v>19</v>
      </c>
      <c r="E88" s="12">
        <v>1</v>
      </c>
      <c r="F88" s="13">
        <f>C88/23</f>
        <v>0.13043478260869565</v>
      </c>
      <c r="G88" s="13">
        <f t="shared" ref="G88:H88" si="50">D88/23</f>
        <v>0.82608695652173914</v>
      </c>
      <c r="H88" s="13">
        <f t="shared" si="50"/>
        <v>4.3478260869565216E-2</v>
      </c>
    </row>
    <row r="91" spans="1:8" x14ac:dyDescent="0.35">
      <c r="A91" s="4" t="s">
        <v>98</v>
      </c>
    </row>
    <row r="92" spans="1:8" x14ac:dyDescent="0.35">
      <c r="A92" s="2"/>
      <c r="B92" s="10" t="s">
        <v>3</v>
      </c>
      <c r="C92" s="10" t="s">
        <v>83</v>
      </c>
      <c r="D92" s="10" t="s">
        <v>84</v>
      </c>
      <c r="E92" s="10" t="s">
        <v>80</v>
      </c>
      <c r="F92" s="10" t="s">
        <v>81</v>
      </c>
    </row>
    <row r="93" spans="1:8" x14ac:dyDescent="0.35">
      <c r="A93" s="2" t="s">
        <v>12</v>
      </c>
      <c r="B93" s="12">
        <v>17</v>
      </c>
      <c r="C93" s="12">
        <v>7</v>
      </c>
      <c r="D93" s="12">
        <v>10</v>
      </c>
      <c r="E93" s="13">
        <f>C93/17</f>
        <v>0.41176470588235292</v>
      </c>
      <c r="F93" s="13">
        <f>D93/17</f>
        <v>0.58823529411764708</v>
      </c>
    </row>
    <row r="94" spans="1:8" x14ac:dyDescent="0.35">
      <c r="A94" s="2" t="s">
        <v>44</v>
      </c>
      <c r="B94" s="12">
        <v>3</v>
      </c>
      <c r="C94" s="12">
        <v>1</v>
      </c>
      <c r="D94" s="12">
        <v>2</v>
      </c>
      <c r="E94" s="13">
        <f>C94/3</f>
        <v>0.33333333333333331</v>
      </c>
      <c r="F94" s="13">
        <f>D94/3</f>
        <v>0.66666666666666663</v>
      </c>
    </row>
    <row r="95" spans="1:8" x14ac:dyDescent="0.35">
      <c r="A95" s="2" t="s">
        <v>45</v>
      </c>
      <c r="B95" s="12">
        <v>11</v>
      </c>
      <c r="C95" s="12">
        <v>4</v>
      </c>
      <c r="D95" s="12">
        <v>7</v>
      </c>
      <c r="E95" s="13">
        <f>C95/11</f>
        <v>0.36363636363636365</v>
      </c>
      <c r="F95" s="13">
        <f>D95/11</f>
        <v>0.63636363636363635</v>
      </c>
    </row>
    <row r="96" spans="1:8" x14ac:dyDescent="0.35">
      <c r="A96" s="2" t="s">
        <v>46</v>
      </c>
      <c r="B96" s="12">
        <v>3</v>
      </c>
      <c r="C96" s="12">
        <v>2</v>
      </c>
      <c r="D96" s="12">
        <v>1</v>
      </c>
      <c r="E96" s="13">
        <f>C96/3</f>
        <v>0.66666666666666663</v>
      </c>
      <c r="F96" s="13">
        <f>D96/3</f>
        <v>0.33333333333333331</v>
      </c>
    </row>
    <row r="98" spans="1:29" ht="15" thickBot="1" x14ac:dyDescent="0.4"/>
    <row r="99" spans="1:29" ht="58" x14ac:dyDescent="0.35">
      <c r="A99" s="47" t="s">
        <v>102</v>
      </c>
      <c r="B99" s="25" t="s">
        <v>12</v>
      </c>
      <c r="C99" s="26"/>
      <c r="D99" s="26"/>
      <c r="E99" s="26"/>
      <c r="F99" s="26"/>
      <c r="G99" s="27"/>
      <c r="H99" s="40" t="s">
        <v>44</v>
      </c>
      <c r="I99" s="41"/>
      <c r="J99" s="41"/>
      <c r="K99" s="41"/>
      <c r="L99" s="41"/>
      <c r="M99" s="42"/>
      <c r="N99" s="40" t="s">
        <v>45</v>
      </c>
      <c r="O99" s="41"/>
      <c r="P99" s="41"/>
      <c r="Q99" s="41"/>
      <c r="R99" s="41"/>
      <c r="S99" s="42"/>
      <c r="T99" s="40" t="s">
        <v>46</v>
      </c>
      <c r="U99" s="41"/>
      <c r="V99" s="41"/>
      <c r="W99" s="41"/>
      <c r="X99" s="41"/>
      <c r="Y99" s="42"/>
      <c r="AA99" s="47" t="s">
        <v>104</v>
      </c>
      <c r="AB99" s="9"/>
      <c r="AC99" s="9"/>
    </row>
    <row r="100" spans="1:29" x14ac:dyDescent="0.35">
      <c r="A100" s="9" t="s">
        <v>53</v>
      </c>
      <c r="B100" s="28" t="s">
        <v>47</v>
      </c>
      <c r="C100" s="10" t="s">
        <v>48</v>
      </c>
      <c r="D100" s="10" t="s">
        <v>79</v>
      </c>
      <c r="E100" s="10" t="s">
        <v>80</v>
      </c>
      <c r="F100" s="10" t="s">
        <v>81</v>
      </c>
      <c r="G100" s="29" t="s">
        <v>82</v>
      </c>
      <c r="H100" s="28" t="s">
        <v>47</v>
      </c>
      <c r="I100" s="10" t="s">
        <v>48</v>
      </c>
      <c r="J100" s="10" t="s">
        <v>79</v>
      </c>
      <c r="K100" s="10" t="s">
        <v>80</v>
      </c>
      <c r="L100" s="10" t="s">
        <v>81</v>
      </c>
      <c r="M100" s="29" t="s">
        <v>82</v>
      </c>
      <c r="N100" s="28" t="s">
        <v>47</v>
      </c>
      <c r="O100" s="10" t="s">
        <v>48</v>
      </c>
      <c r="P100" s="10" t="s">
        <v>79</v>
      </c>
      <c r="Q100" s="10" t="s">
        <v>80</v>
      </c>
      <c r="R100" s="10" t="s">
        <v>81</v>
      </c>
      <c r="S100" s="9" t="s">
        <v>82</v>
      </c>
      <c r="T100" s="10" t="s">
        <v>47</v>
      </c>
      <c r="U100" s="10" t="s">
        <v>48</v>
      </c>
      <c r="V100" s="10" t="s">
        <v>79</v>
      </c>
      <c r="W100" s="10" t="s">
        <v>80</v>
      </c>
      <c r="X100" s="10" t="s">
        <v>81</v>
      </c>
      <c r="Y100" s="29" t="s">
        <v>82</v>
      </c>
      <c r="AA100" s="2" t="s">
        <v>47</v>
      </c>
      <c r="AB100" s="2">
        <v>8</v>
      </c>
      <c r="AC100" s="13">
        <f>AB100/46</f>
        <v>0.17391304347826086</v>
      </c>
    </row>
    <row r="101" spans="1:29" x14ac:dyDescent="0.35">
      <c r="A101" s="11" t="s">
        <v>54</v>
      </c>
      <c r="B101" s="12">
        <v>10</v>
      </c>
      <c r="C101" s="12">
        <v>65</v>
      </c>
      <c r="D101" s="12">
        <v>2</v>
      </c>
      <c r="E101" s="13">
        <f>B101/17</f>
        <v>0.58823529411764708</v>
      </c>
      <c r="F101" s="13">
        <f>C101/98</f>
        <v>0.66326530612244894</v>
      </c>
      <c r="G101" s="34">
        <f>D101/4</f>
        <v>0.5</v>
      </c>
      <c r="H101" s="12">
        <v>2</v>
      </c>
      <c r="I101" s="12">
        <v>11</v>
      </c>
      <c r="J101" s="12"/>
      <c r="K101" s="13">
        <f>H101/3</f>
        <v>0.66666666666666663</v>
      </c>
      <c r="L101" s="13">
        <f>I101/20</f>
        <v>0.55000000000000004</v>
      </c>
      <c r="M101" s="34">
        <f>J101/3</f>
        <v>0</v>
      </c>
      <c r="N101" s="12">
        <v>6</v>
      </c>
      <c r="O101" s="12">
        <v>40</v>
      </c>
      <c r="P101" s="12">
        <v>2</v>
      </c>
      <c r="Q101" s="13">
        <f>N101/11</f>
        <v>0.54545454545454541</v>
      </c>
      <c r="R101" s="13">
        <f>O101/58</f>
        <v>0.68965517241379315</v>
      </c>
      <c r="S101" s="13">
        <f>P101/4</f>
        <v>0.5</v>
      </c>
      <c r="T101" s="12">
        <v>2</v>
      </c>
      <c r="U101" s="6">
        <v>14</v>
      </c>
      <c r="V101" s="12"/>
      <c r="W101" s="13">
        <f>T101/3</f>
        <v>0.66666666666666663</v>
      </c>
      <c r="X101" s="13">
        <f>U101/20</f>
        <v>0.7</v>
      </c>
      <c r="Y101" s="35">
        <f>V101/3</f>
        <v>0</v>
      </c>
      <c r="AA101" s="2" t="s">
        <v>48</v>
      </c>
      <c r="AB101" s="2">
        <v>26</v>
      </c>
      <c r="AC101" s="13">
        <f t="shared" ref="AC101:AC102" si="51">AB101/46</f>
        <v>0.56521739130434778</v>
      </c>
    </row>
    <row r="102" spans="1:29" x14ac:dyDescent="0.35">
      <c r="A102" s="11" t="s">
        <v>55</v>
      </c>
      <c r="B102" s="12">
        <v>4</v>
      </c>
      <c r="C102" s="12">
        <v>15</v>
      </c>
      <c r="D102" s="12">
        <v>1</v>
      </c>
      <c r="E102" s="13">
        <f t="shared" ref="E102:E106" si="52">B102/17</f>
        <v>0.23529411764705882</v>
      </c>
      <c r="F102" s="13">
        <f t="shared" ref="F102:F106" si="53">C102/98</f>
        <v>0.15306122448979592</v>
      </c>
      <c r="G102" s="34">
        <f t="shared" ref="G102:G106" si="54">D102/4</f>
        <v>0.25</v>
      </c>
      <c r="H102" s="12">
        <v>1</v>
      </c>
      <c r="I102" s="12">
        <v>4</v>
      </c>
      <c r="J102" s="12"/>
      <c r="K102" s="13">
        <f t="shared" ref="K102:K106" si="55">H102/3</f>
        <v>0.33333333333333331</v>
      </c>
      <c r="L102" s="13">
        <f t="shared" ref="L102:L106" si="56">I102/20</f>
        <v>0.2</v>
      </c>
      <c r="M102" s="34">
        <f t="shared" ref="M102:M106" si="57">J102/3</f>
        <v>0</v>
      </c>
      <c r="N102" s="12">
        <v>3</v>
      </c>
      <c r="O102" s="12">
        <v>9</v>
      </c>
      <c r="P102" s="12">
        <v>1</v>
      </c>
      <c r="Q102" s="13">
        <f t="shared" ref="Q102:Q106" si="58">N102/11</f>
        <v>0.27272727272727271</v>
      </c>
      <c r="R102" s="13">
        <f t="shared" ref="R102:R106" si="59">O102/58</f>
        <v>0.15517241379310345</v>
      </c>
      <c r="S102" s="13">
        <f t="shared" ref="S102:S106" si="60">P102/4</f>
        <v>0.25</v>
      </c>
      <c r="T102" s="12"/>
      <c r="U102" s="6">
        <v>2</v>
      </c>
      <c r="V102" s="12"/>
      <c r="W102" s="13">
        <f t="shared" ref="W102:W106" si="61">T102/3</f>
        <v>0</v>
      </c>
      <c r="X102" s="13">
        <f t="shared" ref="X102:X106" si="62">U102/20</f>
        <v>0.1</v>
      </c>
      <c r="Y102" s="35">
        <f t="shared" ref="Y102:Y106" si="63">V102/3</f>
        <v>0</v>
      </c>
      <c r="AA102" s="2" t="s">
        <v>67</v>
      </c>
      <c r="AB102" s="2">
        <v>12</v>
      </c>
      <c r="AC102" s="13">
        <f t="shared" si="51"/>
        <v>0.2608695652173913</v>
      </c>
    </row>
    <row r="103" spans="1:29" x14ac:dyDescent="0.35">
      <c r="A103" s="11" t="s">
        <v>56</v>
      </c>
      <c r="B103" s="12">
        <v>1</v>
      </c>
      <c r="C103" s="12">
        <v>2</v>
      </c>
      <c r="D103" s="12">
        <v>1</v>
      </c>
      <c r="E103" s="13">
        <f t="shared" si="52"/>
        <v>5.8823529411764705E-2</v>
      </c>
      <c r="F103" s="13">
        <f t="shared" si="53"/>
        <v>2.0408163265306121E-2</v>
      </c>
      <c r="G103" s="34">
        <f t="shared" si="54"/>
        <v>0.25</v>
      </c>
      <c r="H103" s="12"/>
      <c r="I103" s="12">
        <v>2</v>
      </c>
      <c r="J103" s="12"/>
      <c r="K103" s="13">
        <f t="shared" si="55"/>
        <v>0</v>
      </c>
      <c r="L103" s="13">
        <f t="shared" si="56"/>
        <v>0.1</v>
      </c>
      <c r="M103" s="34">
        <f t="shared" si="57"/>
        <v>0</v>
      </c>
      <c r="N103" s="12"/>
      <c r="O103" s="12"/>
      <c r="P103" s="12">
        <v>1</v>
      </c>
      <c r="Q103" s="13">
        <f t="shared" si="58"/>
        <v>0</v>
      </c>
      <c r="R103" s="13">
        <f t="shared" si="59"/>
        <v>0</v>
      </c>
      <c r="S103" s="13">
        <f t="shared" si="60"/>
        <v>0.25</v>
      </c>
      <c r="T103" s="12">
        <v>1</v>
      </c>
      <c r="U103" s="6"/>
      <c r="V103" s="12"/>
      <c r="W103" s="13">
        <f t="shared" si="61"/>
        <v>0.33333333333333331</v>
      </c>
      <c r="X103" s="13">
        <f t="shared" si="62"/>
        <v>0</v>
      </c>
      <c r="Y103" s="35">
        <f t="shared" si="63"/>
        <v>0</v>
      </c>
      <c r="AA103" s="2"/>
      <c r="AB103" s="2">
        <f>SUM(AB100:AB102)</f>
        <v>46</v>
      </c>
      <c r="AC103" s="2"/>
    </row>
    <row r="104" spans="1:29" x14ac:dyDescent="0.35">
      <c r="A104" s="11" t="s">
        <v>57</v>
      </c>
      <c r="B104" s="12">
        <v>1</v>
      </c>
      <c r="C104" s="12">
        <v>7</v>
      </c>
      <c r="D104" s="12"/>
      <c r="E104" s="13">
        <f t="shared" si="52"/>
        <v>5.8823529411764705E-2</v>
      </c>
      <c r="F104" s="13">
        <f t="shared" si="53"/>
        <v>7.1428571428571425E-2</v>
      </c>
      <c r="G104" s="34">
        <f t="shared" si="54"/>
        <v>0</v>
      </c>
      <c r="H104" s="12"/>
      <c r="I104" s="12">
        <v>1</v>
      </c>
      <c r="J104" s="2"/>
      <c r="K104" s="13">
        <f t="shared" si="55"/>
        <v>0</v>
      </c>
      <c r="L104" s="13">
        <f t="shared" si="56"/>
        <v>0.05</v>
      </c>
      <c r="M104" s="34">
        <f t="shared" si="57"/>
        <v>0</v>
      </c>
      <c r="N104" s="12">
        <v>1</v>
      </c>
      <c r="O104" s="12">
        <v>3</v>
      </c>
      <c r="P104" s="12"/>
      <c r="Q104" s="13">
        <f t="shared" si="58"/>
        <v>9.0909090909090912E-2</v>
      </c>
      <c r="R104" s="13">
        <f t="shared" si="59"/>
        <v>5.1724137931034482E-2</v>
      </c>
      <c r="S104" s="13">
        <f t="shared" si="60"/>
        <v>0</v>
      </c>
      <c r="T104" s="12"/>
      <c r="U104" s="6">
        <v>3</v>
      </c>
      <c r="V104" s="12"/>
      <c r="W104" s="13">
        <f t="shared" si="61"/>
        <v>0</v>
      </c>
      <c r="X104" s="13">
        <f t="shared" si="62"/>
        <v>0.15</v>
      </c>
      <c r="Y104" s="35">
        <f t="shared" si="63"/>
        <v>0</v>
      </c>
    </row>
    <row r="105" spans="1:29" x14ac:dyDescent="0.35">
      <c r="A105" s="11" t="s">
        <v>58</v>
      </c>
      <c r="B105" s="12">
        <v>1</v>
      </c>
      <c r="C105" s="12">
        <v>4</v>
      </c>
      <c r="D105" s="12"/>
      <c r="E105" s="13">
        <f t="shared" si="52"/>
        <v>5.8823529411764705E-2</v>
      </c>
      <c r="F105" s="13">
        <f t="shared" si="53"/>
        <v>4.0816326530612242E-2</v>
      </c>
      <c r="G105" s="34">
        <f t="shared" si="54"/>
        <v>0</v>
      </c>
      <c r="H105" s="12"/>
      <c r="I105" s="12"/>
      <c r="J105" s="2"/>
      <c r="K105" s="13">
        <f t="shared" si="55"/>
        <v>0</v>
      </c>
      <c r="L105" s="13">
        <f t="shared" si="56"/>
        <v>0</v>
      </c>
      <c r="M105" s="34">
        <f t="shared" si="57"/>
        <v>0</v>
      </c>
      <c r="N105" s="12">
        <v>1</v>
      </c>
      <c r="O105" s="12">
        <v>3</v>
      </c>
      <c r="P105" s="12"/>
      <c r="Q105" s="13">
        <f t="shared" si="58"/>
        <v>9.0909090909090912E-2</v>
      </c>
      <c r="R105" s="13">
        <f t="shared" si="59"/>
        <v>5.1724137931034482E-2</v>
      </c>
      <c r="S105" s="13">
        <f t="shared" si="60"/>
        <v>0</v>
      </c>
      <c r="T105" s="12"/>
      <c r="U105" s="6">
        <v>1</v>
      </c>
      <c r="V105" s="12"/>
      <c r="W105" s="13">
        <f t="shared" si="61"/>
        <v>0</v>
      </c>
      <c r="X105" s="13">
        <f t="shared" si="62"/>
        <v>0.05</v>
      </c>
      <c r="Y105" s="35">
        <f t="shared" si="63"/>
        <v>0</v>
      </c>
    </row>
    <row r="106" spans="1:29" x14ac:dyDescent="0.35">
      <c r="A106" s="11" t="s">
        <v>59</v>
      </c>
      <c r="B106" s="12"/>
      <c r="C106" s="12">
        <v>5</v>
      </c>
      <c r="D106" s="12"/>
      <c r="E106" s="13">
        <f t="shared" si="52"/>
        <v>0</v>
      </c>
      <c r="F106" s="13">
        <f t="shared" si="53"/>
        <v>5.1020408163265307E-2</v>
      </c>
      <c r="G106" s="34">
        <f t="shared" si="54"/>
        <v>0</v>
      </c>
      <c r="H106" s="2"/>
      <c r="I106" s="12">
        <v>2</v>
      </c>
      <c r="J106" s="12"/>
      <c r="K106" s="13">
        <f t="shared" si="55"/>
        <v>0</v>
      </c>
      <c r="L106" s="13">
        <f t="shared" si="56"/>
        <v>0.1</v>
      </c>
      <c r="M106" s="34">
        <f t="shared" si="57"/>
        <v>0</v>
      </c>
      <c r="N106" s="12"/>
      <c r="O106" s="12">
        <v>3</v>
      </c>
      <c r="P106" s="12"/>
      <c r="Q106" s="13">
        <f t="shared" si="58"/>
        <v>0</v>
      </c>
      <c r="R106" s="13">
        <f t="shared" si="59"/>
        <v>5.1724137931034482E-2</v>
      </c>
      <c r="S106" s="13">
        <f t="shared" si="60"/>
        <v>0</v>
      </c>
      <c r="T106" s="12"/>
      <c r="U106" s="12"/>
      <c r="V106" s="12"/>
      <c r="W106" s="13">
        <f t="shared" si="61"/>
        <v>0</v>
      </c>
      <c r="X106" s="13">
        <f t="shared" si="62"/>
        <v>0</v>
      </c>
      <c r="Y106" s="35">
        <f t="shared" si="63"/>
        <v>0</v>
      </c>
    </row>
    <row r="107" spans="1:29" ht="15" thickBot="1" x14ac:dyDescent="0.4">
      <c r="A107" s="31" t="s">
        <v>60</v>
      </c>
      <c r="B107" s="32">
        <f>SUM(B101:B106)</f>
        <v>17</v>
      </c>
      <c r="C107" s="33">
        <f>SUM(C101:C106)</f>
        <v>98</v>
      </c>
      <c r="D107" s="33">
        <f t="shared" ref="D107" si="64">SUM(D101:D106)</f>
        <v>4</v>
      </c>
      <c r="E107" s="37"/>
      <c r="F107" s="43"/>
      <c r="G107" s="38"/>
      <c r="H107" s="32">
        <f>SUM(H101:H106)</f>
        <v>3</v>
      </c>
      <c r="I107" s="33">
        <f>SUM(I101:I106)</f>
        <v>20</v>
      </c>
      <c r="J107" s="33">
        <f t="shared" ref="J107" si="65">SUM(J101:J106)</f>
        <v>0</v>
      </c>
      <c r="K107" s="37"/>
      <c r="L107" s="37"/>
      <c r="M107" s="38"/>
      <c r="N107" s="32">
        <f>SUM(N101:N106)</f>
        <v>11</v>
      </c>
      <c r="O107" s="32">
        <f t="shared" ref="O107:P107" si="66">SUM(O101:O106)</f>
        <v>58</v>
      </c>
      <c r="P107" s="32">
        <f t="shared" si="66"/>
        <v>4</v>
      </c>
      <c r="Q107" s="37"/>
      <c r="R107" s="37"/>
      <c r="S107" s="38"/>
      <c r="T107" s="32">
        <f>SUM(T101:T106)</f>
        <v>3</v>
      </c>
      <c r="U107" s="33">
        <f t="shared" ref="U107:V107" si="67">SUM(U101:U106)</f>
        <v>20</v>
      </c>
      <c r="V107" s="33">
        <f t="shared" si="67"/>
        <v>0</v>
      </c>
      <c r="W107" s="37"/>
      <c r="X107" s="37"/>
      <c r="Y107" s="38"/>
    </row>
    <row r="109" spans="1:29" ht="15" thickBot="1" x14ac:dyDescent="0.4"/>
    <row r="110" spans="1:29" ht="43.5" x14ac:dyDescent="0.35">
      <c r="A110" s="47" t="s">
        <v>103</v>
      </c>
      <c r="B110" s="25" t="s">
        <v>12</v>
      </c>
      <c r="C110" s="26"/>
      <c r="D110" s="26"/>
      <c r="E110" s="26"/>
      <c r="F110" s="26"/>
      <c r="G110" s="27"/>
      <c r="H110" s="40" t="s">
        <v>44</v>
      </c>
      <c r="I110" s="41"/>
      <c r="J110" s="41"/>
      <c r="K110" s="41"/>
      <c r="L110" s="41"/>
      <c r="M110" s="42"/>
      <c r="N110" s="40" t="s">
        <v>45</v>
      </c>
      <c r="O110" s="41"/>
      <c r="P110" s="41"/>
      <c r="Q110" s="41"/>
      <c r="R110" s="41"/>
      <c r="S110" s="42"/>
      <c r="T110" s="40" t="s">
        <v>46</v>
      </c>
      <c r="U110" s="41"/>
      <c r="V110" s="41"/>
      <c r="W110" s="41"/>
      <c r="X110" s="41"/>
      <c r="Y110" s="42"/>
      <c r="AA110" s="47" t="s">
        <v>105</v>
      </c>
      <c r="AB110" s="9"/>
      <c r="AC110" s="9"/>
    </row>
    <row r="111" spans="1:29" x14ac:dyDescent="0.35">
      <c r="A111" s="9" t="s">
        <v>53</v>
      </c>
      <c r="B111" s="28" t="s">
        <v>47</v>
      </c>
      <c r="C111" s="10" t="s">
        <v>48</v>
      </c>
      <c r="D111" s="10" t="s">
        <v>79</v>
      </c>
      <c r="E111" s="10" t="s">
        <v>80</v>
      </c>
      <c r="F111" s="10" t="s">
        <v>81</v>
      </c>
      <c r="G111" s="29" t="s">
        <v>82</v>
      </c>
      <c r="H111" s="28" t="s">
        <v>47</v>
      </c>
      <c r="I111" s="10" t="s">
        <v>48</v>
      </c>
      <c r="J111" s="10" t="s">
        <v>79</v>
      </c>
      <c r="K111" s="10" t="s">
        <v>80</v>
      </c>
      <c r="L111" s="10" t="s">
        <v>81</v>
      </c>
      <c r="M111" s="29" t="s">
        <v>82</v>
      </c>
      <c r="N111" s="28" t="s">
        <v>47</v>
      </c>
      <c r="O111" s="10" t="s">
        <v>48</v>
      </c>
      <c r="P111" s="10" t="s">
        <v>79</v>
      </c>
      <c r="Q111" s="10" t="s">
        <v>80</v>
      </c>
      <c r="R111" s="10" t="s">
        <v>81</v>
      </c>
      <c r="S111" s="9" t="s">
        <v>82</v>
      </c>
      <c r="T111" s="10" t="s">
        <v>47</v>
      </c>
      <c r="U111" s="10" t="s">
        <v>48</v>
      </c>
      <c r="V111" s="10" t="s">
        <v>79</v>
      </c>
      <c r="W111" s="10" t="s">
        <v>80</v>
      </c>
      <c r="X111" s="10" t="s">
        <v>81</v>
      </c>
      <c r="Y111" s="29" t="s">
        <v>82</v>
      </c>
      <c r="AA111" s="2" t="s">
        <v>47</v>
      </c>
      <c r="AB111" s="2">
        <v>5</v>
      </c>
      <c r="AC111" s="13">
        <f>AB111/8</f>
        <v>0.625</v>
      </c>
    </row>
    <row r="112" spans="1:29" x14ac:dyDescent="0.35">
      <c r="A112" s="11" t="s">
        <v>54</v>
      </c>
      <c r="B112" s="12">
        <v>8</v>
      </c>
      <c r="C112" s="12">
        <v>1</v>
      </c>
      <c r="D112" s="12">
        <v>1</v>
      </c>
      <c r="E112" s="13">
        <f>B112/11</f>
        <v>0.72727272727272729</v>
      </c>
      <c r="F112" s="13">
        <f>C112/5</f>
        <v>0.2</v>
      </c>
      <c r="G112" s="13">
        <f>D112/2</f>
        <v>0.5</v>
      </c>
      <c r="H112" s="12">
        <v>2</v>
      </c>
      <c r="I112" s="12"/>
      <c r="J112" s="12"/>
      <c r="K112" s="13">
        <f>H112/2</f>
        <v>1</v>
      </c>
      <c r="L112" s="13">
        <f>I112/1</f>
        <v>0</v>
      </c>
      <c r="M112" s="34">
        <f>J112/3</f>
        <v>0</v>
      </c>
      <c r="N112" s="12">
        <v>4</v>
      </c>
      <c r="O112" s="12">
        <v>1</v>
      </c>
      <c r="P112" s="12">
        <v>1</v>
      </c>
      <c r="Q112" s="13">
        <f>N112/7</f>
        <v>0.5714285714285714</v>
      </c>
      <c r="R112" s="13">
        <f>O112/3</f>
        <v>0.33333333333333331</v>
      </c>
      <c r="S112" s="13">
        <f>P112/2</f>
        <v>0.5</v>
      </c>
      <c r="T112" s="12">
        <v>2</v>
      </c>
      <c r="U112" s="6"/>
      <c r="V112" s="12"/>
      <c r="W112" s="13">
        <f>T112/2</f>
        <v>1</v>
      </c>
      <c r="X112" s="13">
        <f>U112/1</f>
        <v>0</v>
      </c>
      <c r="Y112" s="35">
        <f>V112/3</f>
        <v>0</v>
      </c>
      <c r="AA112" s="2" t="s">
        <v>48</v>
      </c>
      <c r="AB112" s="2">
        <v>2</v>
      </c>
      <c r="AC112" s="13">
        <f t="shared" ref="AC112:AC113" si="68">AB112/8</f>
        <v>0.25</v>
      </c>
    </row>
    <row r="113" spans="1:37" x14ac:dyDescent="0.35">
      <c r="A113" s="11" t="s">
        <v>55</v>
      </c>
      <c r="B113" s="12">
        <v>2</v>
      </c>
      <c r="C113" s="12">
        <v>2</v>
      </c>
      <c r="D113" s="12">
        <v>1</v>
      </c>
      <c r="E113" s="13">
        <f t="shared" ref="E113:E117" si="69">B113/11</f>
        <v>0.18181818181818182</v>
      </c>
      <c r="F113" s="13">
        <f t="shared" ref="F113:F117" si="70">C113/5</f>
        <v>0.4</v>
      </c>
      <c r="G113" s="13">
        <f t="shared" ref="G113:G117" si="71">D113/2</f>
        <v>0.5</v>
      </c>
      <c r="H113" s="12"/>
      <c r="I113" s="12">
        <v>1</v>
      </c>
      <c r="J113" s="12"/>
      <c r="K113" s="13">
        <f t="shared" ref="K113:K117" si="72">H113/2</f>
        <v>0</v>
      </c>
      <c r="L113" s="13">
        <f t="shared" ref="L113:L117" si="73">I113/1</f>
        <v>1</v>
      </c>
      <c r="M113" s="34">
        <f t="shared" ref="M113:M117" si="74">J113/3</f>
        <v>0</v>
      </c>
      <c r="N113" s="12">
        <v>2</v>
      </c>
      <c r="O113" s="12">
        <v>1</v>
      </c>
      <c r="P113" s="12">
        <v>1</v>
      </c>
      <c r="Q113" s="13">
        <f t="shared" ref="Q113:Q117" si="75">N113/7</f>
        <v>0.2857142857142857</v>
      </c>
      <c r="R113" s="13">
        <f t="shared" ref="R113:R117" si="76">O113/3</f>
        <v>0.33333333333333331</v>
      </c>
      <c r="S113" s="13">
        <f t="shared" ref="S113:S117" si="77">P113/2</f>
        <v>0.5</v>
      </c>
      <c r="T113" s="12"/>
      <c r="U113" s="6"/>
      <c r="V113" s="12"/>
      <c r="W113" s="13">
        <f t="shared" ref="W113:W117" si="78">T113/2</f>
        <v>0</v>
      </c>
      <c r="X113" s="13">
        <f t="shared" ref="X113:X117" si="79">U113/1</f>
        <v>0</v>
      </c>
      <c r="Y113" s="35">
        <f t="shared" ref="Y113:Y117" si="80">V113/3</f>
        <v>0</v>
      </c>
      <c r="AA113" s="2" t="s">
        <v>67</v>
      </c>
      <c r="AB113" s="2">
        <v>1</v>
      </c>
      <c r="AC113" s="13">
        <f t="shared" si="68"/>
        <v>0.125</v>
      </c>
    </row>
    <row r="114" spans="1:37" x14ac:dyDescent="0.35">
      <c r="A114" s="11" t="s">
        <v>56</v>
      </c>
      <c r="B114" s="12"/>
      <c r="C114" s="12">
        <v>1</v>
      </c>
      <c r="D114" s="12"/>
      <c r="E114" s="13">
        <f t="shared" si="69"/>
        <v>0</v>
      </c>
      <c r="F114" s="13">
        <f t="shared" si="70"/>
        <v>0.2</v>
      </c>
      <c r="G114" s="13">
        <f t="shared" si="71"/>
        <v>0</v>
      </c>
      <c r="H114" s="12"/>
      <c r="I114" s="12"/>
      <c r="J114" s="12"/>
      <c r="K114" s="13">
        <f t="shared" si="72"/>
        <v>0</v>
      </c>
      <c r="L114" s="13">
        <f t="shared" si="73"/>
        <v>0</v>
      </c>
      <c r="M114" s="34">
        <f t="shared" si="74"/>
        <v>0</v>
      </c>
      <c r="N114" s="12"/>
      <c r="O114" s="12"/>
      <c r="P114" s="12"/>
      <c r="Q114" s="13">
        <f t="shared" si="75"/>
        <v>0</v>
      </c>
      <c r="R114" s="13">
        <f t="shared" si="76"/>
        <v>0</v>
      </c>
      <c r="S114" s="13">
        <f t="shared" si="77"/>
        <v>0</v>
      </c>
      <c r="T114" s="12"/>
      <c r="U114" s="6">
        <v>1</v>
      </c>
      <c r="V114" s="12"/>
      <c r="W114" s="13">
        <f t="shared" si="78"/>
        <v>0</v>
      </c>
      <c r="X114" s="13">
        <f t="shared" si="79"/>
        <v>1</v>
      </c>
      <c r="Y114" s="35">
        <f t="shared" si="80"/>
        <v>0</v>
      </c>
      <c r="AA114" s="2"/>
      <c r="AB114" s="2">
        <f>SUM(AB111:AB113)</f>
        <v>8</v>
      </c>
      <c r="AC114" s="2"/>
    </row>
    <row r="115" spans="1:37" x14ac:dyDescent="0.35">
      <c r="A115" s="11" t="s">
        <v>57</v>
      </c>
      <c r="B115" s="12">
        <v>1</v>
      </c>
      <c r="C115" s="12"/>
      <c r="D115" s="12"/>
      <c r="E115" s="13">
        <f t="shared" si="69"/>
        <v>9.0909090909090912E-2</v>
      </c>
      <c r="F115" s="13">
        <f t="shared" si="70"/>
        <v>0</v>
      </c>
      <c r="G115" s="13">
        <f t="shared" si="71"/>
        <v>0</v>
      </c>
      <c r="H115" s="12"/>
      <c r="I115" s="12"/>
      <c r="J115" s="2"/>
      <c r="K115" s="13">
        <f t="shared" si="72"/>
        <v>0</v>
      </c>
      <c r="L115" s="13">
        <f t="shared" si="73"/>
        <v>0</v>
      </c>
      <c r="M115" s="34">
        <f t="shared" si="74"/>
        <v>0</v>
      </c>
      <c r="N115" s="12">
        <v>1</v>
      </c>
      <c r="O115" s="12"/>
      <c r="P115" s="12"/>
      <c r="Q115" s="13">
        <f t="shared" si="75"/>
        <v>0.14285714285714285</v>
      </c>
      <c r="R115" s="13">
        <f t="shared" si="76"/>
        <v>0</v>
      </c>
      <c r="S115" s="13">
        <f t="shared" si="77"/>
        <v>0</v>
      </c>
      <c r="T115" s="12"/>
      <c r="U115" s="6"/>
      <c r="V115" s="12"/>
      <c r="W115" s="13">
        <f t="shared" si="78"/>
        <v>0</v>
      </c>
      <c r="X115" s="13">
        <f t="shared" si="79"/>
        <v>0</v>
      </c>
      <c r="Y115" s="35">
        <f t="shared" si="80"/>
        <v>0</v>
      </c>
    </row>
    <row r="116" spans="1:37" x14ac:dyDescent="0.35">
      <c r="A116" s="11" t="s">
        <v>58</v>
      </c>
      <c r="B116" s="12"/>
      <c r="C116" s="12">
        <v>1</v>
      </c>
      <c r="D116" s="12"/>
      <c r="E116" s="13">
        <f t="shared" si="69"/>
        <v>0</v>
      </c>
      <c r="F116" s="13">
        <f t="shared" si="70"/>
        <v>0.2</v>
      </c>
      <c r="G116" s="13">
        <f t="shared" si="71"/>
        <v>0</v>
      </c>
      <c r="H116" s="12"/>
      <c r="I116" s="12"/>
      <c r="J116" s="2"/>
      <c r="K116" s="13">
        <f t="shared" si="72"/>
        <v>0</v>
      </c>
      <c r="L116" s="13">
        <f t="shared" si="73"/>
        <v>0</v>
      </c>
      <c r="M116" s="34">
        <f t="shared" si="74"/>
        <v>0</v>
      </c>
      <c r="N116" s="12"/>
      <c r="O116" s="12">
        <v>1</v>
      </c>
      <c r="P116" s="12"/>
      <c r="Q116" s="13">
        <f t="shared" si="75"/>
        <v>0</v>
      </c>
      <c r="R116" s="13">
        <f t="shared" si="76"/>
        <v>0.33333333333333331</v>
      </c>
      <c r="S116" s="13">
        <f t="shared" si="77"/>
        <v>0</v>
      </c>
      <c r="T116" s="12"/>
      <c r="U116" s="6"/>
      <c r="V116" s="12"/>
      <c r="W116" s="13">
        <f t="shared" si="78"/>
        <v>0</v>
      </c>
      <c r="X116" s="13">
        <f t="shared" si="79"/>
        <v>0</v>
      </c>
      <c r="Y116" s="35">
        <f t="shared" si="80"/>
        <v>0</v>
      </c>
    </row>
    <row r="117" spans="1:37" x14ac:dyDescent="0.35">
      <c r="A117" s="11" t="s">
        <v>59</v>
      </c>
      <c r="B117" s="12"/>
      <c r="C117" s="12"/>
      <c r="D117" s="12"/>
      <c r="E117" s="13">
        <f t="shared" si="69"/>
        <v>0</v>
      </c>
      <c r="F117" s="13">
        <f t="shared" si="70"/>
        <v>0</v>
      </c>
      <c r="G117" s="13">
        <f t="shared" si="71"/>
        <v>0</v>
      </c>
      <c r="H117" s="2"/>
      <c r="I117" s="12"/>
      <c r="J117" s="12"/>
      <c r="K117" s="13">
        <f t="shared" si="72"/>
        <v>0</v>
      </c>
      <c r="L117" s="13">
        <f t="shared" si="73"/>
        <v>0</v>
      </c>
      <c r="M117" s="34">
        <f t="shared" si="74"/>
        <v>0</v>
      </c>
      <c r="N117" s="12"/>
      <c r="O117" s="12"/>
      <c r="P117" s="12"/>
      <c r="Q117" s="13">
        <f t="shared" si="75"/>
        <v>0</v>
      </c>
      <c r="R117" s="13">
        <f t="shared" si="76"/>
        <v>0</v>
      </c>
      <c r="S117" s="13">
        <f t="shared" si="77"/>
        <v>0</v>
      </c>
      <c r="T117" s="12"/>
      <c r="U117" s="12"/>
      <c r="V117" s="12"/>
      <c r="W117" s="13">
        <f t="shared" si="78"/>
        <v>0</v>
      </c>
      <c r="X117" s="13">
        <f t="shared" si="79"/>
        <v>0</v>
      </c>
      <c r="Y117" s="35">
        <f t="shared" si="80"/>
        <v>0</v>
      </c>
    </row>
    <row r="118" spans="1:37" ht="15" thickBot="1" x14ac:dyDescent="0.4">
      <c r="A118" s="31" t="s">
        <v>60</v>
      </c>
      <c r="B118" s="32">
        <f>SUM(B112:B117)</f>
        <v>11</v>
      </c>
      <c r="C118" s="32">
        <f t="shared" ref="C118:D118" si="81">SUM(C112:C117)</f>
        <v>5</v>
      </c>
      <c r="D118" s="32">
        <f t="shared" si="81"/>
        <v>2</v>
      </c>
      <c r="E118" s="37"/>
      <c r="F118" s="43"/>
      <c r="G118" s="38"/>
      <c r="H118" s="32">
        <f>SUM(H112:H117)</f>
        <v>2</v>
      </c>
      <c r="I118" s="33">
        <f>SUM(I112:I117)</f>
        <v>1</v>
      </c>
      <c r="J118" s="33">
        <f t="shared" ref="J118" si="82">SUM(J112:J117)</f>
        <v>0</v>
      </c>
      <c r="K118" s="37"/>
      <c r="L118" s="37"/>
      <c r="M118" s="38"/>
      <c r="N118" s="32">
        <f>SUM(N112:N117)</f>
        <v>7</v>
      </c>
      <c r="O118" s="32">
        <f t="shared" ref="O118:P118" si="83">SUM(O112:O117)</f>
        <v>3</v>
      </c>
      <c r="P118" s="32">
        <f t="shared" si="83"/>
        <v>2</v>
      </c>
      <c r="Q118" s="37"/>
      <c r="R118" s="37"/>
      <c r="S118" s="38"/>
      <c r="T118" s="32">
        <f>SUM(T112:T117)</f>
        <v>2</v>
      </c>
      <c r="U118" s="33">
        <f t="shared" ref="U118:V118" si="84">SUM(U112:U117)</f>
        <v>1</v>
      </c>
      <c r="V118" s="33">
        <f t="shared" si="84"/>
        <v>0</v>
      </c>
      <c r="W118" s="37"/>
      <c r="X118" s="37"/>
      <c r="Y118" s="38"/>
    </row>
    <row r="121" spans="1:37" x14ac:dyDescent="0.35">
      <c r="A121" s="4" t="s">
        <v>99</v>
      </c>
      <c r="B121" s="44" t="s">
        <v>12</v>
      </c>
      <c r="C121" s="16"/>
      <c r="D121" s="16"/>
      <c r="E121" s="16"/>
      <c r="F121" s="16"/>
      <c r="G121" s="16"/>
      <c r="H121" s="16"/>
      <c r="I121" s="16"/>
      <c r="J121" s="4" t="s">
        <v>44</v>
      </c>
      <c r="R121" s="4" t="s">
        <v>45</v>
      </c>
      <c r="Z121" s="4" t="s">
        <v>46</v>
      </c>
    </row>
    <row r="122" spans="1:37" ht="29" x14ac:dyDescent="0.35">
      <c r="A122" s="9" t="s">
        <v>85</v>
      </c>
      <c r="B122" s="9" t="s">
        <v>86</v>
      </c>
      <c r="C122" s="9" t="s">
        <v>87</v>
      </c>
      <c r="D122" s="9" t="s">
        <v>88</v>
      </c>
      <c r="E122" s="9" t="s">
        <v>89</v>
      </c>
      <c r="F122" s="9" t="s">
        <v>90</v>
      </c>
      <c r="G122" s="9" t="s">
        <v>91</v>
      </c>
      <c r="H122" s="9" t="s">
        <v>92</v>
      </c>
      <c r="I122" s="9" t="s">
        <v>93</v>
      </c>
      <c r="J122" s="9" t="s">
        <v>86</v>
      </c>
      <c r="K122" s="9" t="s">
        <v>87</v>
      </c>
      <c r="L122" s="9" t="s">
        <v>88</v>
      </c>
      <c r="M122" s="9" t="s">
        <v>89</v>
      </c>
      <c r="N122" s="9" t="s">
        <v>90</v>
      </c>
      <c r="O122" s="9" t="s">
        <v>91</v>
      </c>
      <c r="P122" s="9" t="s">
        <v>92</v>
      </c>
      <c r="Q122" s="9" t="s">
        <v>93</v>
      </c>
      <c r="R122" s="9" t="s">
        <v>86</v>
      </c>
      <c r="S122" s="9" t="s">
        <v>87</v>
      </c>
      <c r="T122" s="9" t="s">
        <v>88</v>
      </c>
      <c r="U122" s="9" t="s">
        <v>89</v>
      </c>
      <c r="V122" s="9" t="s">
        <v>90</v>
      </c>
      <c r="W122" s="9" t="s">
        <v>91</v>
      </c>
      <c r="X122" s="9" t="s">
        <v>92</v>
      </c>
      <c r="Y122" s="9" t="s">
        <v>93</v>
      </c>
      <c r="Z122" s="9" t="s">
        <v>86</v>
      </c>
      <c r="AA122" s="9" t="s">
        <v>87</v>
      </c>
      <c r="AB122" s="9" t="s">
        <v>88</v>
      </c>
      <c r="AC122" s="9" t="s">
        <v>89</v>
      </c>
      <c r="AD122" s="9" t="s">
        <v>90</v>
      </c>
      <c r="AE122" s="9" t="s">
        <v>91</v>
      </c>
      <c r="AF122" s="9" t="s">
        <v>92</v>
      </c>
      <c r="AG122" s="9" t="s">
        <v>93</v>
      </c>
      <c r="AI122" s="47" t="s">
        <v>106</v>
      </c>
      <c r="AJ122" s="9"/>
      <c r="AK122" s="9"/>
    </row>
    <row r="123" spans="1:37" x14ac:dyDescent="0.35">
      <c r="A123" s="18" t="s">
        <v>54</v>
      </c>
      <c r="B123" s="12">
        <v>11</v>
      </c>
      <c r="C123" s="12">
        <v>38</v>
      </c>
      <c r="D123" s="12">
        <v>12</v>
      </c>
      <c r="E123" s="12">
        <v>16</v>
      </c>
      <c r="F123" s="13">
        <f>B123/17</f>
        <v>0.6470588235294118</v>
      </c>
      <c r="G123" s="13">
        <f>C123/63</f>
        <v>0.60317460317460314</v>
      </c>
      <c r="H123" s="13">
        <f>D123/14</f>
        <v>0.8571428571428571</v>
      </c>
      <c r="I123" s="13">
        <f>E123/25</f>
        <v>0.64</v>
      </c>
      <c r="J123" s="12">
        <v>1</v>
      </c>
      <c r="K123" s="12">
        <v>6</v>
      </c>
      <c r="L123" s="12">
        <v>1</v>
      </c>
      <c r="M123" s="12">
        <v>5</v>
      </c>
      <c r="N123" s="13">
        <f>J123/3</f>
        <v>0.33333333333333331</v>
      </c>
      <c r="O123" s="13">
        <f>K123/10</f>
        <v>0.6</v>
      </c>
      <c r="P123" s="13">
        <f>L123/1</f>
        <v>1</v>
      </c>
      <c r="Q123" s="13">
        <f>M123/9</f>
        <v>0.55555555555555558</v>
      </c>
      <c r="R123" s="12">
        <v>6</v>
      </c>
      <c r="S123" s="12">
        <v>27</v>
      </c>
      <c r="T123" s="12">
        <v>8</v>
      </c>
      <c r="U123" s="12">
        <v>7</v>
      </c>
      <c r="V123" s="13">
        <f>R123/7</f>
        <v>0.8571428571428571</v>
      </c>
      <c r="W123" s="13">
        <f>S123/45</f>
        <v>0.6</v>
      </c>
      <c r="X123" s="13">
        <f>T123/10</f>
        <v>0.8</v>
      </c>
      <c r="Y123" s="13">
        <f>U123/11</f>
        <v>0.63636363636363635</v>
      </c>
      <c r="Z123" s="12">
        <v>4</v>
      </c>
      <c r="AA123" s="12">
        <v>5</v>
      </c>
      <c r="AB123" s="12">
        <v>3</v>
      </c>
      <c r="AC123" s="12">
        <v>4</v>
      </c>
      <c r="AD123" s="13">
        <f>Z123/7</f>
        <v>0.5714285714285714</v>
      </c>
      <c r="AE123" s="13">
        <f>AA123/8</f>
        <v>0.625</v>
      </c>
      <c r="AF123" s="13">
        <f>AB123/3</f>
        <v>1</v>
      </c>
      <c r="AG123" s="13">
        <f>AC123/5</f>
        <v>0.8</v>
      </c>
      <c r="AI123" s="23" t="s">
        <v>107</v>
      </c>
      <c r="AJ123" s="49">
        <v>31</v>
      </c>
      <c r="AK123" s="50">
        <f>AJ123/46</f>
        <v>0.67391304347826086</v>
      </c>
    </row>
    <row r="124" spans="1:37" x14ac:dyDescent="0.35">
      <c r="A124" s="18" t="s">
        <v>55</v>
      </c>
      <c r="B124" s="12">
        <v>1</v>
      </c>
      <c r="C124" s="12">
        <v>13</v>
      </c>
      <c r="D124" s="12">
        <v>1</v>
      </c>
      <c r="E124" s="12">
        <v>5</v>
      </c>
      <c r="F124" s="13">
        <f t="shared" ref="F124:F128" si="85">B124/17</f>
        <v>5.8823529411764705E-2</v>
      </c>
      <c r="G124" s="13">
        <f t="shared" ref="G124:G128" si="86">C124/63</f>
        <v>0.20634920634920634</v>
      </c>
      <c r="H124" s="13">
        <f t="shared" ref="H124:H128" si="87">D124/14</f>
        <v>7.1428571428571425E-2</v>
      </c>
      <c r="I124" s="13">
        <f t="shared" ref="I124:I128" si="88">E124/25</f>
        <v>0.2</v>
      </c>
      <c r="J124" s="12">
        <v>1</v>
      </c>
      <c r="K124" s="12">
        <v>2</v>
      </c>
      <c r="L124" s="12"/>
      <c r="M124" s="12">
        <v>2</v>
      </c>
      <c r="N124" s="13">
        <f t="shared" ref="N124:N128" si="89">J124/3</f>
        <v>0.33333333333333331</v>
      </c>
      <c r="O124" s="13">
        <f t="shared" ref="O124:O128" si="90">K124/10</f>
        <v>0.2</v>
      </c>
      <c r="P124" s="13">
        <f t="shared" ref="P124:P128" si="91">L124/1</f>
        <v>0</v>
      </c>
      <c r="Q124" s="13">
        <f t="shared" ref="Q124:Q128" si="92">M124/9</f>
        <v>0.22222222222222221</v>
      </c>
      <c r="R124" s="12"/>
      <c r="S124" s="12">
        <v>9</v>
      </c>
      <c r="T124" s="12">
        <v>1</v>
      </c>
      <c r="U124" s="12">
        <v>3</v>
      </c>
      <c r="V124" s="13">
        <f t="shared" ref="V124:V128" si="93">R124/7</f>
        <v>0</v>
      </c>
      <c r="W124" s="13">
        <f t="shared" ref="W124:W128" si="94">S124/45</f>
        <v>0.2</v>
      </c>
      <c r="X124" s="13">
        <f t="shared" ref="X124:X128" si="95">T124/10</f>
        <v>0.1</v>
      </c>
      <c r="Y124" s="13">
        <f t="shared" ref="Y124:Y128" si="96">U124/11</f>
        <v>0.27272727272727271</v>
      </c>
      <c r="Z124" s="12"/>
      <c r="AA124" s="12">
        <v>2</v>
      </c>
      <c r="AB124" s="12"/>
      <c r="AC124" s="12"/>
      <c r="AD124" s="13">
        <f t="shared" ref="AD124:AD128" si="97">Z124/7</f>
        <v>0</v>
      </c>
      <c r="AE124" s="13">
        <f t="shared" ref="AE124:AE128" si="98">AA124/8</f>
        <v>0.25</v>
      </c>
      <c r="AF124" s="13">
        <f t="shared" ref="AF124:AF128" si="99">AB124/3</f>
        <v>0</v>
      </c>
      <c r="AG124" s="13">
        <f t="shared" ref="AG124:AG128" si="100">AC124/5</f>
        <v>0</v>
      </c>
      <c r="AI124" s="23" t="s">
        <v>41</v>
      </c>
      <c r="AJ124" s="49">
        <v>6</v>
      </c>
      <c r="AK124" s="50">
        <f>AJ124/46</f>
        <v>0.13043478260869565</v>
      </c>
    </row>
    <row r="125" spans="1:37" x14ac:dyDescent="0.35">
      <c r="A125" s="18" t="s">
        <v>56</v>
      </c>
      <c r="B125" s="12"/>
      <c r="C125" s="12">
        <v>2</v>
      </c>
      <c r="D125" s="12">
        <v>1</v>
      </c>
      <c r="E125" s="12">
        <v>1</v>
      </c>
      <c r="F125" s="13">
        <f t="shared" si="85"/>
        <v>0</v>
      </c>
      <c r="G125" s="13">
        <f t="shared" si="86"/>
        <v>3.1746031746031744E-2</v>
      </c>
      <c r="H125" s="13">
        <f t="shared" si="87"/>
        <v>7.1428571428571425E-2</v>
      </c>
      <c r="I125" s="13">
        <f t="shared" si="88"/>
        <v>0.04</v>
      </c>
      <c r="J125" s="12"/>
      <c r="K125" s="12">
        <v>1</v>
      </c>
      <c r="L125" s="12"/>
      <c r="M125" s="12">
        <v>1</v>
      </c>
      <c r="N125" s="13">
        <f t="shared" si="89"/>
        <v>0</v>
      </c>
      <c r="O125" s="13">
        <f t="shared" si="90"/>
        <v>0.1</v>
      </c>
      <c r="P125" s="13">
        <f t="shared" si="91"/>
        <v>0</v>
      </c>
      <c r="Q125" s="13">
        <f t="shared" si="92"/>
        <v>0.1111111111111111</v>
      </c>
      <c r="R125" s="12"/>
      <c r="S125" s="12"/>
      <c r="T125" s="12">
        <v>1</v>
      </c>
      <c r="U125" s="12"/>
      <c r="V125" s="13">
        <f t="shared" si="93"/>
        <v>0</v>
      </c>
      <c r="W125" s="13">
        <f t="shared" si="94"/>
        <v>0</v>
      </c>
      <c r="X125" s="13">
        <f t="shared" si="95"/>
        <v>0.1</v>
      </c>
      <c r="Y125" s="13">
        <f t="shared" si="96"/>
        <v>0</v>
      </c>
      <c r="Z125" s="12"/>
      <c r="AA125" s="12">
        <v>1</v>
      </c>
      <c r="AB125" s="12"/>
      <c r="AC125" s="12"/>
      <c r="AD125" s="13">
        <f t="shared" si="97"/>
        <v>0</v>
      </c>
      <c r="AE125" s="13">
        <f t="shared" si="98"/>
        <v>0.125</v>
      </c>
      <c r="AF125" s="13">
        <f t="shared" si="99"/>
        <v>0</v>
      </c>
      <c r="AG125" s="13">
        <f t="shared" si="100"/>
        <v>0</v>
      </c>
      <c r="AI125" s="23" t="s">
        <v>108</v>
      </c>
      <c r="AJ125" s="49">
        <v>5</v>
      </c>
      <c r="AK125" s="50">
        <f>AJ125/46</f>
        <v>0.10869565217391304</v>
      </c>
    </row>
    <row r="126" spans="1:37" x14ac:dyDescent="0.35">
      <c r="A126" s="18" t="s">
        <v>57</v>
      </c>
      <c r="B126" s="12">
        <v>3</v>
      </c>
      <c r="C126" s="12">
        <v>4</v>
      </c>
      <c r="D126" s="12"/>
      <c r="E126" s="12">
        <v>1</v>
      </c>
      <c r="F126" s="13">
        <f t="shared" si="85"/>
        <v>0.17647058823529413</v>
      </c>
      <c r="G126" s="13">
        <f t="shared" si="86"/>
        <v>6.3492063492063489E-2</v>
      </c>
      <c r="H126" s="13">
        <f t="shared" si="87"/>
        <v>0</v>
      </c>
      <c r="I126" s="13">
        <f t="shared" si="88"/>
        <v>0.04</v>
      </c>
      <c r="J126" s="12"/>
      <c r="K126" s="12">
        <v>1</v>
      </c>
      <c r="L126" s="12"/>
      <c r="M126" s="12"/>
      <c r="N126" s="13">
        <f t="shared" si="89"/>
        <v>0</v>
      </c>
      <c r="O126" s="13">
        <f t="shared" si="90"/>
        <v>0.1</v>
      </c>
      <c r="P126" s="13">
        <f t="shared" si="91"/>
        <v>0</v>
      </c>
      <c r="Q126" s="13">
        <f t="shared" si="92"/>
        <v>0</v>
      </c>
      <c r="R126" s="12">
        <v>1</v>
      </c>
      <c r="S126" s="12">
        <v>3</v>
      </c>
      <c r="T126" s="12"/>
      <c r="U126" s="12"/>
      <c r="V126" s="13">
        <f t="shared" si="93"/>
        <v>0.14285714285714285</v>
      </c>
      <c r="W126" s="13">
        <f t="shared" si="94"/>
        <v>6.6666666666666666E-2</v>
      </c>
      <c r="X126" s="13">
        <f t="shared" si="95"/>
        <v>0</v>
      </c>
      <c r="Y126" s="13">
        <f t="shared" si="96"/>
        <v>0</v>
      </c>
      <c r="Z126" s="12">
        <v>2</v>
      </c>
      <c r="AA126" s="12"/>
      <c r="AB126" s="12"/>
      <c r="AC126" s="12">
        <v>1</v>
      </c>
      <c r="AD126" s="13">
        <f t="shared" si="97"/>
        <v>0.2857142857142857</v>
      </c>
      <c r="AE126" s="13">
        <f t="shared" si="98"/>
        <v>0</v>
      </c>
      <c r="AF126" s="13">
        <f t="shared" si="99"/>
        <v>0</v>
      </c>
      <c r="AG126" s="13">
        <f t="shared" si="100"/>
        <v>0.2</v>
      </c>
      <c r="AI126" s="23" t="s">
        <v>109</v>
      </c>
      <c r="AJ126" s="49">
        <v>4</v>
      </c>
      <c r="AK126" s="50">
        <f>AJ126/46</f>
        <v>8.6956521739130432E-2</v>
      </c>
    </row>
    <row r="127" spans="1:37" x14ac:dyDescent="0.35">
      <c r="A127" s="18" t="s">
        <v>58</v>
      </c>
      <c r="B127" s="12">
        <v>1</v>
      </c>
      <c r="C127" s="12">
        <v>3</v>
      </c>
      <c r="D127" s="12"/>
      <c r="E127" s="12">
        <v>1</v>
      </c>
      <c r="F127" s="13">
        <f t="shared" si="85"/>
        <v>5.8823529411764705E-2</v>
      </c>
      <c r="G127" s="13">
        <f t="shared" si="86"/>
        <v>4.7619047619047616E-2</v>
      </c>
      <c r="H127" s="13">
        <f t="shared" si="87"/>
        <v>0</v>
      </c>
      <c r="I127" s="13">
        <f t="shared" si="88"/>
        <v>0.04</v>
      </c>
      <c r="J127" s="12"/>
      <c r="K127" s="12"/>
      <c r="L127" s="12"/>
      <c r="M127" s="12"/>
      <c r="N127" s="13">
        <f t="shared" si="89"/>
        <v>0</v>
      </c>
      <c r="O127" s="13">
        <f t="shared" si="90"/>
        <v>0</v>
      </c>
      <c r="P127" s="13">
        <f t="shared" si="91"/>
        <v>0</v>
      </c>
      <c r="Q127" s="13">
        <f t="shared" si="92"/>
        <v>0</v>
      </c>
      <c r="R127" s="12"/>
      <c r="S127" s="12">
        <v>3</v>
      </c>
      <c r="T127" s="12"/>
      <c r="U127" s="12">
        <v>1</v>
      </c>
      <c r="V127" s="13">
        <f t="shared" si="93"/>
        <v>0</v>
      </c>
      <c r="W127" s="13">
        <f t="shared" si="94"/>
        <v>6.6666666666666666E-2</v>
      </c>
      <c r="X127" s="13">
        <f t="shared" si="95"/>
        <v>0</v>
      </c>
      <c r="Y127" s="13">
        <f t="shared" si="96"/>
        <v>9.0909090909090912E-2</v>
      </c>
      <c r="Z127" s="12">
        <v>1</v>
      </c>
      <c r="AA127" s="12"/>
      <c r="AB127" s="12"/>
      <c r="AC127" s="12"/>
      <c r="AD127" s="13">
        <f t="shared" si="97"/>
        <v>0.14285714285714285</v>
      </c>
      <c r="AE127" s="13">
        <f t="shared" si="98"/>
        <v>0</v>
      </c>
      <c r="AF127" s="13">
        <f t="shared" si="99"/>
        <v>0</v>
      </c>
      <c r="AG127" s="13">
        <f t="shared" si="100"/>
        <v>0</v>
      </c>
      <c r="AI127" s="23" t="s">
        <v>60</v>
      </c>
      <c r="AJ127" s="49">
        <v>46</v>
      </c>
      <c r="AK127" s="23"/>
    </row>
    <row r="128" spans="1:37" x14ac:dyDescent="0.35">
      <c r="A128" s="18" t="s">
        <v>59</v>
      </c>
      <c r="B128" s="12">
        <v>1</v>
      </c>
      <c r="C128" s="12">
        <v>3</v>
      </c>
      <c r="D128" s="12"/>
      <c r="E128" s="12">
        <v>1</v>
      </c>
      <c r="F128" s="13">
        <f t="shared" si="85"/>
        <v>5.8823529411764705E-2</v>
      </c>
      <c r="G128" s="13">
        <f t="shared" si="86"/>
        <v>4.7619047619047616E-2</v>
      </c>
      <c r="H128" s="13">
        <f t="shared" si="87"/>
        <v>0</v>
      </c>
      <c r="I128" s="13">
        <f t="shared" si="88"/>
        <v>0.04</v>
      </c>
      <c r="J128" s="12">
        <v>1</v>
      </c>
      <c r="K128" s="12"/>
      <c r="L128" s="12"/>
      <c r="M128" s="12">
        <v>1</v>
      </c>
      <c r="N128" s="13">
        <f t="shared" si="89"/>
        <v>0.33333333333333331</v>
      </c>
      <c r="O128" s="13">
        <f t="shared" si="90"/>
        <v>0</v>
      </c>
      <c r="P128" s="13">
        <f t="shared" si="91"/>
        <v>0</v>
      </c>
      <c r="Q128" s="13">
        <f t="shared" si="92"/>
        <v>0.1111111111111111</v>
      </c>
      <c r="R128" s="12"/>
      <c r="S128" s="12">
        <v>3</v>
      </c>
      <c r="T128" s="12"/>
      <c r="U128" s="12"/>
      <c r="V128" s="13">
        <f t="shared" si="93"/>
        <v>0</v>
      </c>
      <c r="W128" s="13">
        <f t="shared" si="94"/>
        <v>6.6666666666666666E-2</v>
      </c>
      <c r="X128" s="13">
        <f t="shared" si="95"/>
        <v>0</v>
      </c>
      <c r="Y128" s="13">
        <f t="shared" si="96"/>
        <v>0</v>
      </c>
      <c r="Z128" s="12"/>
      <c r="AA128" s="12"/>
      <c r="AB128" s="12"/>
      <c r="AC128" s="12"/>
      <c r="AD128" s="13">
        <f t="shared" si="97"/>
        <v>0</v>
      </c>
      <c r="AE128" s="13">
        <f t="shared" si="98"/>
        <v>0</v>
      </c>
      <c r="AF128" s="13">
        <f t="shared" si="99"/>
        <v>0</v>
      </c>
      <c r="AG128" s="13">
        <f t="shared" si="100"/>
        <v>0</v>
      </c>
    </row>
    <row r="129" spans="1:37" x14ac:dyDescent="0.35">
      <c r="A129" s="31" t="s">
        <v>60</v>
      </c>
      <c r="B129">
        <f>SUM(B123:B128)</f>
        <v>17</v>
      </c>
      <c r="C129">
        <f t="shared" ref="C129:E129" si="101">SUM(C123:C128)</f>
        <v>63</v>
      </c>
      <c r="D129">
        <f t="shared" si="101"/>
        <v>14</v>
      </c>
      <c r="E129">
        <f t="shared" si="101"/>
        <v>25</v>
      </c>
      <c r="F129" s="45">
        <f>B129/119</f>
        <v>0.14285714285714285</v>
      </c>
      <c r="G129" s="45">
        <f t="shared" ref="G129:I129" si="102">C129/119</f>
        <v>0.52941176470588236</v>
      </c>
      <c r="H129" s="45">
        <f t="shared" si="102"/>
        <v>0.11764705882352941</v>
      </c>
      <c r="I129" s="45">
        <f t="shared" si="102"/>
        <v>0.21008403361344538</v>
      </c>
      <c r="J129">
        <f>SUM(J123:J128)</f>
        <v>3</v>
      </c>
      <c r="K129">
        <f t="shared" ref="K129:M129" si="103">SUM(K123:K128)</f>
        <v>10</v>
      </c>
      <c r="L129">
        <f t="shared" si="103"/>
        <v>1</v>
      </c>
      <c r="M129">
        <f t="shared" si="103"/>
        <v>9</v>
      </c>
      <c r="N129" s="45">
        <f>J129/23</f>
        <v>0.13043478260869565</v>
      </c>
      <c r="O129" s="45">
        <f t="shared" ref="O129:Q129" si="104">K129/23</f>
        <v>0.43478260869565216</v>
      </c>
      <c r="P129" s="45">
        <f t="shared" si="104"/>
        <v>4.3478260869565216E-2</v>
      </c>
      <c r="Q129" s="45">
        <f t="shared" si="104"/>
        <v>0.39130434782608697</v>
      </c>
      <c r="R129">
        <f>SUM(R123:R128)</f>
        <v>7</v>
      </c>
      <c r="S129">
        <f t="shared" ref="S129:U129" si="105">SUM(S123:S128)</f>
        <v>45</v>
      </c>
      <c r="T129">
        <f t="shared" si="105"/>
        <v>10</v>
      </c>
      <c r="U129">
        <f t="shared" si="105"/>
        <v>11</v>
      </c>
      <c r="V129" s="45">
        <f>R129/73</f>
        <v>9.5890410958904104E-2</v>
      </c>
      <c r="W129" s="45">
        <f t="shared" ref="W129:X129" si="106">S129/73</f>
        <v>0.61643835616438358</v>
      </c>
      <c r="X129" s="45">
        <f t="shared" si="106"/>
        <v>0.13698630136986301</v>
      </c>
      <c r="Y129" s="45">
        <f>U129/73</f>
        <v>0.15068493150684931</v>
      </c>
      <c r="Z129">
        <f>SUM(Z123:Z128)</f>
        <v>7</v>
      </c>
      <c r="AA129">
        <f t="shared" ref="AA129:AC129" si="107">SUM(AA123:AA128)</f>
        <v>8</v>
      </c>
      <c r="AB129">
        <f t="shared" si="107"/>
        <v>3</v>
      </c>
      <c r="AC129">
        <f t="shared" si="107"/>
        <v>5</v>
      </c>
      <c r="AD129" s="45">
        <f>Z129/23</f>
        <v>0.30434782608695654</v>
      </c>
      <c r="AE129" s="45">
        <f t="shared" ref="AE129:AG129" si="108">AA129/23</f>
        <v>0.34782608695652173</v>
      </c>
      <c r="AF129" s="45">
        <f t="shared" si="108"/>
        <v>0.13043478260869565</v>
      </c>
      <c r="AG129" s="45">
        <f t="shared" si="108"/>
        <v>0.21739130434782608</v>
      </c>
    </row>
    <row r="131" spans="1:37" ht="29.5" thickBot="1" x14ac:dyDescent="0.4">
      <c r="AI131" s="51" t="s">
        <v>120</v>
      </c>
      <c r="AJ131" s="10" t="s">
        <v>111</v>
      </c>
      <c r="AK131" s="10" t="s">
        <v>112</v>
      </c>
    </row>
    <row r="132" spans="1:37" x14ac:dyDescent="0.35">
      <c r="A132" s="4" t="s">
        <v>110</v>
      </c>
      <c r="B132" s="25" t="s">
        <v>12</v>
      </c>
      <c r="C132" s="26"/>
      <c r="D132" s="26"/>
      <c r="E132" s="26"/>
      <c r="F132" s="26"/>
      <c r="G132" s="27"/>
      <c r="H132" s="40" t="s">
        <v>44</v>
      </c>
      <c r="I132" s="41"/>
      <c r="J132" s="41"/>
      <c r="K132" s="41"/>
      <c r="L132" s="41"/>
      <c r="M132" s="42"/>
      <c r="N132" s="40" t="s">
        <v>45</v>
      </c>
      <c r="O132" s="41"/>
      <c r="P132" s="41"/>
      <c r="Q132" s="41"/>
      <c r="R132" s="41"/>
      <c r="S132" s="42"/>
      <c r="T132" s="40" t="s">
        <v>46</v>
      </c>
      <c r="U132" s="41"/>
      <c r="V132" s="41"/>
      <c r="W132" s="41"/>
      <c r="X132" s="41"/>
      <c r="Y132" s="42"/>
      <c r="AA132" s="52" t="s">
        <v>121</v>
      </c>
      <c r="AB132" s="9"/>
      <c r="AC132" s="9"/>
      <c r="AI132" s="23" t="s">
        <v>113</v>
      </c>
      <c r="AJ132" s="49">
        <v>26</v>
      </c>
      <c r="AK132" s="50">
        <f t="shared" ref="AK132:AK139" si="109">AJ132/46</f>
        <v>0.56521739130434778</v>
      </c>
    </row>
    <row r="133" spans="1:37" x14ac:dyDescent="0.35">
      <c r="A133" s="9" t="s">
        <v>85</v>
      </c>
      <c r="B133" s="28" t="s">
        <v>47</v>
      </c>
      <c r="C133" s="10" t="s">
        <v>48</v>
      </c>
      <c r="D133" s="10" t="s">
        <v>79</v>
      </c>
      <c r="E133" s="10" t="s">
        <v>80</v>
      </c>
      <c r="F133" s="10" t="s">
        <v>81</v>
      </c>
      <c r="G133" s="29" t="s">
        <v>82</v>
      </c>
      <c r="H133" s="28" t="s">
        <v>47</v>
      </c>
      <c r="I133" s="10" t="s">
        <v>48</v>
      </c>
      <c r="J133" s="10" t="s">
        <v>79</v>
      </c>
      <c r="K133" s="10" t="s">
        <v>80</v>
      </c>
      <c r="L133" s="10" t="s">
        <v>81</v>
      </c>
      <c r="M133" s="29" t="s">
        <v>82</v>
      </c>
      <c r="N133" s="28" t="s">
        <v>47</v>
      </c>
      <c r="O133" s="10" t="s">
        <v>48</v>
      </c>
      <c r="P133" s="10" t="s">
        <v>79</v>
      </c>
      <c r="Q133" s="10" t="s">
        <v>80</v>
      </c>
      <c r="R133" s="10" t="s">
        <v>81</v>
      </c>
      <c r="S133" s="9" t="s">
        <v>82</v>
      </c>
      <c r="T133" s="10" t="s">
        <v>47</v>
      </c>
      <c r="U133" s="10" t="s">
        <v>48</v>
      </c>
      <c r="V133" s="10" t="s">
        <v>79</v>
      </c>
      <c r="W133" s="10" t="s">
        <v>80</v>
      </c>
      <c r="X133" s="10" t="s">
        <v>81</v>
      </c>
      <c r="Y133" s="29" t="s">
        <v>82</v>
      </c>
      <c r="AA133" s="2" t="s">
        <v>122</v>
      </c>
      <c r="AB133" s="12">
        <v>8</v>
      </c>
      <c r="AC133" s="3">
        <v>0.17</v>
      </c>
      <c r="AI133" s="23" t="s">
        <v>114</v>
      </c>
      <c r="AJ133" s="49">
        <v>5</v>
      </c>
      <c r="AK133" s="50">
        <f t="shared" si="109"/>
        <v>0.10869565217391304</v>
      </c>
    </row>
    <row r="134" spans="1:37" x14ac:dyDescent="0.35">
      <c r="A134" s="11" t="s">
        <v>54</v>
      </c>
      <c r="B134" s="12">
        <v>16</v>
      </c>
      <c r="C134" s="12">
        <v>46</v>
      </c>
      <c r="D134" s="12">
        <v>15</v>
      </c>
      <c r="E134" s="13">
        <f>B134/25</f>
        <v>0.64</v>
      </c>
      <c r="F134" s="13">
        <f>C134/70</f>
        <v>0.65714285714285714</v>
      </c>
      <c r="G134" s="13">
        <f>D134/24</f>
        <v>0.625</v>
      </c>
      <c r="H134" s="6">
        <v>4</v>
      </c>
      <c r="I134" s="6">
        <v>7</v>
      </c>
      <c r="J134" s="6">
        <v>2</v>
      </c>
      <c r="K134" s="13">
        <f>H134/7</f>
        <v>0.5714285714285714</v>
      </c>
      <c r="L134" s="13">
        <f>I134/11</f>
        <v>0.63636363636363635</v>
      </c>
      <c r="M134" s="13">
        <f>J134/5</f>
        <v>0.4</v>
      </c>
      <c r="N134" s="12">
        <v>8</v>
      </c>
      <c r="O134" s="12">
        <v>31</v>
      </c>
      <c r="P134" s="12">
        <v>9</v>
      </c>
      <c r="Q134" s="13">
        <f>N134/12</f>
        <v>0.66666666666666663</v>
      </c>
      <c r="R134" s="13">
        <f>O134/46</f>
        <v>0.67391304347826086</v>
      </c>
      <c r="S134" s="13">
        <f>P134/15</f>
        <v>0.6</v>
      </c>
      <c r="T134" s="12">
        <v>4</v>
      </c>
      <c r="U134" s="12">
        <v>8</v>
      </c>
      <c r="V134" s="2">
        <v>4</v>
      </c>
      <c r="W134" s="13">
        <f>T134/6</f>
        <v>0.66666666666666663</v>
      </c>
      <c r="X134" s="13">
        <f>U134/13</f>
        <v>0.61538461538461542</v>
      </c>
      <c r="Y134" s="13">
        <f>V134/4</f>
        <v>1</v>
      </c>
      <c r="AA134" s="2" t="s">
        <v>48</v>
      </c>
      <c r="AB134" s="12">
        <v>26</v>
      </c>
      <c r="AC134" s="3">
        <v>0.56999999999999995</v>
      </c>
      <c r="AI134" s="23" t="s">
        <v>115</v>
      </c>
      <c r="AJ134" s="49">
        <v>4</v>
      </c>
      <c r="AK134" s="50">
        <f t="shared" si="109"/>
        <v>8.6956521739130432E-2</v>
      </c>
    </row>
    <row r="135" spans="1:37" x14ac:dyDescent="0.35">
      <c r="A135" s="11" t="s">
        <v>55</v>
      </c>
      <c r="B135" s="12">
        <v>3</v>
      </c>
      <c r="C135" s="12">
        <v>14</v>
      </c>
      <c r="D135" s="12">
        <v>3</v>
      </c>
      <c r="E135" s="13">
        <f t="shared" ref="E135:E139" si="110">B135/25</f>
        <v>0.12</v>
      </c>
      <c r="F135" s="13">
        <f t="shared" ref="F135:F139" si="111">C135/70</f>
        <v>0.2</v>
      </c>
      <c r="G135" s="13">
        <f t="shared" ref="G135:G139" si="112">D135/25</f>
        <v>0.12</v>
      </c>
      <c r="H135" s="6">
        <v>1</v>
      </c>
      <c r="I135" s="6">
        <v>3</v>
      </c>
      <c r="J135" s="6">
        <v>1</v>
      </c>
      <c r="K135" s="13">
        <f t="shared" ref="K135:K138" si="113">H135/7</f>
        <v>0.14285714285714285</v>
      </c>
      <c r="L135" s="13">
        <f t="shared" ref="L135:L139" si="114">I135/11</f>
        <v>0.27272727272727271</v>
      </c>
      <c r="M135" s="13">
        <f t="shared" ref="M135:M139" si="115">J135/5</f>
        <v>0.2</v>
      </c>
      <c r="N135" s="12">
        <v>2</v>
      </c>
      <c r="O135" s="12">
        <v>9</v>
      </c>
      <c r="P135" s="12">
        <v>2</v>
      </c>
      <c r="Q135" s="13">
        <f t="shared" ref="Q135:Q139" si="116">N135/12</f>
        <v>0.16666666666666666</v>
      </c>
      <c r="R135" s="13">
        <f t="shared" ref="R135:R139" si="117">O135/46</f>
        <v>0.19565217391304349</v>
      </c>
      <c r="S135" s="13">
        <f t="shared" ref="S135:S139" si="118">P135/15</f>
        <v>0.13333333333333333</v>
      </c>
      <c r="T135" s="12"/>
      <c r="U135" s="12">
        <v>2</v>
      </c>
      <c r="V135" s="2"/>
      <c r="W135" s="13">
        <f t="shared" ref="W135:W139" si="119">T135/6</f>
        <v>0</v>
      </c>
      <c r="X135" s="13">
        <f t="shared" ref="X135:X139" si="120">U135/13</f>
        <v>0.15384615384615385</v>
      </c>
      <c r="Y135" s="13">
        <f t="shared" ref="Y135:Y139" si="121">V135/4</f>
        <v>0</v>
      </c>
      <c r="AA135" s="2" t="s">
        <v>67</v>
      </c>
      <c r="AB135" s="12">
        <v>12</v>
      </c>
      <c r="AC135" s="3">
        <v>0.26</v>
      </c>
      <c r="AI135" s="23" t="s">
        <v>116</v>
      </c>
      <c r="AJ135" s="49">
        <v>4</v>
      </c>
      <c r="AK135" s="50">
        <f t="shared" si="109"/>
        <v>8.6956521739130432E-2</v>
      </c>
    </row>
    <row r="136" spans="1:37" x14ac:dyDescent="0.35">
      <c r="A136" s="11" t="s">
        <v>56</v>
      </c>
      <c r="B136" s="12">
        <v>1</v>
      </c>
      <c r="C136" s="12">
        <v>3</v>
      </c>
      <c r="D136" s="12"/>
      <c r="E136" s="13">
        <f t="shared" si="110"/>
        <v>0.04</v>
      </c>
      <c r="F136" s="13">
        <f t="shared" si="111"/>
        <v>4.2857142857142858E-2</v>
      </c>
      <c r="G136" s="13">
        <f t="shared" si="112"/>
        <v>0</v>
      </c>
      <c r="H136" s="6">
        <v>1</v>
      </c>
      <c r="I136" s="6">
        <v>1</v>
      </c>
      <c r="J136" s="6"/>
      <c r="K136" s="13">
        <f t="shared" si="113"/>
        <v>0.14285714285714285</v>
      </c>
      <c r="L136" s="13">
        <f t="shared" si="114"/>
        <v>9.0909090909090912E-2</v>
      </c>
      <c r="M136" s="13">
        <f t="shared" si="115"/>
        <v>0</v>
      </c>
      <c r="N136" s="12"/>
      <c r="O136" s="12">
        <v>1</v>
      </c>
      <c r="P136" s="12"/>
      <c r="Q136" s="13">
        <f t="shared" si="116"/>
        <v>0</v>
      </c>
      <c r="R136" s="13">
        <f t="shared" si="117"/>
        <v>2.1739130434782608E-2</v>
      </c>
      <c r="S136" s="13">
        <f t="shared" si="118"/>
        <v>0</v>
      </c>
      <c r="T136" s="12"/>
      <c r="U136" s="12">
        <v>1</v>
      </c>
      <c r="V136" s="2"/>
      <c r="W136" s="13">
        <f t="shared" si="119"/>
        <v>0</v>
      </c>
      <c r="X136" s="13">
        <f t="shared" si="120"/>
        <v>7.6923076923076927E-2</v>
      </c>
      <c r="Y136" s="13">
        <f t="shared" si="121"/>
        <v>0</v>
      </c>
      <c r="AI136" s="23" t="s">
        <v>117</v>
      </c>
      <c r="AJ136" s="49">
        <v>2</v>
      </c>
      <c r="AK136" s="50">
        <f t="shared" si="109"/>
        <v>4.3478260869565216E-2</v>
      </c>
    </row>
    <row r="137" spans="1:37" x14ac:dyDescent="0.35">
      <c r="A137" s="11" t="s">
        <v>57</v>
      </c>
      <c r="B137" s="12">
        <v>2</v>
      </c>
      <c r="C137" s="12">
        <v>4</v>
      </c>
      <c r="D137" s="12">
        <v>2</v>
      </c>
      <c r="E137" s="13">
        <f t="shared" si="110"/>
        <v>0.08</v>
      </c>
      <c r="F137" s="13">
        <f t="shared" si="111"/>
        <v>5.7142857142857141E-2</v>
      </c>
      <c r="G137" s="13">
        <f t="shared" si="112"/>
        <v>0.08</v>
      </c>
      <c r="H137" s="6"/>
      <c r="I137" s="6"/>
      <c r="J137" s="6">
        <v>1</v>
      </c>
      <c r="K137" s="13">
        <f t="shared" si="113"/>
        <v>0</v>
      </c>
      <c r="L137" s="13">
        <f t="shared" si="114"/>
        <v>0</v>
      </c>
      <c r="M137" s="13">
        <f t="shared" si="115"/>
        <v>0.2</v>
      </c>
      <c r="N137" s="12"/>
      <c r="O137" s="12">
        <v>3</v>
      </c>
      <c r="P137" s="12">
        <v>1</v>
      </c>
      <c r="Q137" s="13">
        <f t="shared" si="116"/>
        <v>0</v>
      </c>
      <c r="R137" s="13">
        <f t="shared" si="117"/>
        <v>6.5217391304347824E-2</v>
      </c>
      <c r="S137" s="13">
        <f t="shared" si="118"/>
        <v>6.6666666666666666E-2</v>
      </c>
      <c r="T137" s="12">
        <v>2</v>
      </c>
      <c r="U137" s="12">
        <v>1</v>
      </c>
      <c r="V137" s="2"/>
      <c r="W137" s="13">
        <f t="shared" si="119"/>
        <v>0.33333333333333331</v>
      </c>
      <c r="X137" s="13">
        <f t="shared" si="120"/>
        <v>7.6923076923076927E-2</v>
      </c>
      <c r="Y137" s="13">
        <f t="shared" si="121"/>
        <v>0</v>
      </c>
      <c r="AI137" s="23" t="s">
        <v>118</v>
      </c>
      <c r="AJ137" s="49">
        <v>2</v>
      </c>
      <c r="AK137" s="50">
        <f t="shared" si="109"/>
        <v>4.3478260869565216E-2</v>
      </c>
    </row>
    <row r="138" spans="1:37" x14ac:dyDescent="0.35">
      <c r="A138" s="11" t="s">
        <v>58</v>
      </c>
      <c r="B138" s="12">
        <v>1</v>
      </c>
      <c r="C138" s="12">
        <v>2</v>
      </c>
      <c r="D138" s="12">
        <v>2</v>
      </c>
      <c r="E138" s="13">
        <f t="shared" si="110"/>
        <v>0.04</v>
      </c>
      <c r="F138" s="13">
        <f t="shared" si="111"/>
        <v>2.8571428571428571E-2</v>
      </c>
      <c r="G138" s="13">
        <f t="shared" si="112"/>
        <v>0.08</v>
      </c>
      <c r="H138" s="12"/>
      <c r="I138" s="12"/>
      <c r="J138" s="12"/>
      <c r="K138" s="13">
        <f t="shared" si="113"/>
        <v>0</v>
      </c>
      <c r="L138" s="13">
        <f t="shared" si="114"/>
        <v>0</v>
      </c>
      <c r="M138" s="13">
        <f t="shared" si="115"/>
        <v>0</v>
      </c>
      <c r="N138" s="12">
        <v>1</v>
      </c>
      <c r="O138" s="12">
        <v>1</v>
      </c>
      <c r="P138" s="12">
        <v>2</v>
      </c>
      <c r="Q138" s="13">
        <f t="shared" si="116"/>
        <v>8.3333333333333329E-2</v>
      </c>
      <c r="R138" s="13">
        <f t="shared" si="117"/>
        <v>2.1739130434782608E-2</v>
      </c>
      <c r="S138" s="13">
        <f t="shared" si="118"/>
        <v>0.13333333333333333</v>
      </c>
      <c r="T138" s="12"/>
      <c r="U138" s="12">
        <v>1</v>
      </c>
      <c r="V138" s="2"/>
      <c r="W138" s="13">
        <f t="shared" si="119"/>
        <v>0</v>
      </c>
      <c r="X138" s="13">
        <f t="shared" si="120"/>
        <v>7.6923076923076927E-2</v>
      </c>
      <c r="Y138" s="13">
        <f t="shared" si="121"/>
        <v>0</v>
      </c>
      <c r="AI138" s="23" t="s">
        <v>119</v>
      </c>
      <c r="AJ138" s="49">
        <v>1</v>
      </c>
      <c r="AK138" s="50">
        <f t="shared" si="109"/>
        <v>2.1739130434782608E-2</v>
      </c>
    </row>
    <row r="139" spans="1:37" x14ac:dyDescent="0.35">
      <c r="A139" s="11" t="s">
        <v>59</v>
      </c>
      <c r="B139" s="12">
        <v>2</v>
      </c>
      <c r="C139" s="12">
        <v>1</v>
      </c>
      <c r="D139" s="12">
        <v>2</v>
      </c>
      <c r="E139" s="13">
        <f t="shared" si="110"/>
        <v>0.08</v>
      </c>
      <c r="F139" s="13">
        <f t="shared" si="111"/>
        <v>1.4285714285714285E-2</v>
      </c>
      <c r="G139" s="13">
        <f t="shared" si="112"/>
        <v>0.08</v>
      </c>
      <c r="H139" s="6">
        <v>1</v>
      </c>
      <c r="I139" s="6"/>
      <c r="J139" s="6">
        <v>1</v>
      </c>
      <c r="K139" s="13">
        <f>H139/7</f>
        <v>0.14285714285714285</v>
      </c>
      <c r="L139" s="13">
        <f t="shared" si="114"/>
        <v>0</v>
      </c>
      <c r="M139" s="13">
        <f t="shared" si="115"/>
        <v>0.2</v>
      </c>
      <c r="N139" s="12">
        <v>1</v>
      </c>
      <c r="O139" s="12">
        <v>1</v>
      </c>
      <c r="P139" s="12">
        <v>1</v>
      </c>
      <c r="Q139" s="13">
        <f t="shared" si="116"/>
        <v>8.3333333333333329E-2</v>
      </c>
      <c r="R139" s="13">
        <f t="shared" si="117"/>
        <v>2.1739130434782608E-2</v>
      </c>
      <c r="S139" s="13">
        <f t="shared" si="118"/>
        <v>6.6666666666666666E-2</v>
      </c>
      <c r="T139" s="2"/>
      <c r="U139" s="2"/>
      <c r="V139" s="2"/>
      <c r="W139" s="13">
        <f t="shared" si="119"/>
        <v>0</v>
      </c>
      <c r="X139" s="13">
        <f t="shared" si="120"/>
        <v>0</v>
      </c>
      <c r="Y139" s="13">
        <f t="shared" si="121"/>
        <v>0</v>
      </c>
      <c r="AI139" s="23" t="s">
        <v>41</v>
      </c>
      <c r="AJ139" s="49">
        <v>2</v>
      </c>
      <c r="AK139" s="50">
        <f t="shared" si="109"/>
        <v>4.3478260869565216E-2</v>
      </c>
    </row>
    <row r="140" spans="1:37" x14ac:dyDescent="0.35">
      <c r="A140" s="31" t="s">
        <v>60</v>
      </c>
      <c r="B140" s="2">
        <f>SUM(B134:B139)</f>
        <v>25</v>
      </c>
      <c r="C140" s="2">
        <f t="shared" ref="C140:D140" si="122">SUM(C134:C139)</f>
        <v>70</v>
      </c>
      <c r="D140" s="2">
        <f t="shared" si="122"/>
        <v>24</v>
      </c>
      <c r="E140" s="13">
        <f>B140/119</f>
        <v>0.21008403361344538</v>
      </c>
      <c r="F140" s="13">
        <f t="shared" ref="F140:G140" si="123">C140/119</f>
        <v>0.58823529411764708</v>
      </c>
      <c r="G140" s="13">
        <f t="shared" si="123"/>
        <v>0.20168067226890757</v>
      </c>
      <c r="H140" s="2">
        <f>SUM(H134:H139)</f>
        <v>7</v>
      </c>
      <c r="I140" s="2">
        <f t="shared" ref="I140:J140" si="124">SUM(I134:I139)</f>
        <v>11</v>
      </c>
      <c r="J140" s="2">
        <f t="shared" si="124"/>
        <v>5</v>
      </c>
      <c r="K140" s="13">
        <f>H140/23</f>
        <v>0.30434782608695654</v>
      </c>
      <c r="L140" s="13">
        <f t="shared" ref="L140:M140" si="125">I140/23</f>
        <v>0.47826086956521741</v>
      </c>
      <c r="M140" s="13">
        <f t="shared" si="125"/>
        <v>0.21739130434782608</v>
      </c>
      <c r="N140" s="2">
        <f>SUM(N134:N139)</f>
        <v>12</v>
      </c>
      <c r="O140" s="2">
        <f t="shared" ref="O140:P140" si="126">SUM(O134:O139)</f>
        <v>46</v>
      </c>
      <c r="P140" s="2">
        <f t="shared" si="126"/>
        <v>15</v>
      </c>
      <c r="Q140" s="13">
        <f>N140/73</f>
        <v>0.16438356164383561</v>
      </c>
      <c r="R140" s="13">
        <f t="shared" ref="R140:S140" si="127">O140/73</f>
        <v>0.63013698630136983</v>
      </c>
      <c r="S140" s="13">
        <f t="shared" si="127"/>
        <v>0.20547945205479451</v>
      </c>
      <c r="T140" s="2">
        <f>SUM(T134:T139)</f>
        <v>6</v>
      </c>
      <c r="U140" s="2">
        <f t="shared" ref="U140:V140" si="128">SUM(U134:U139)</f>
        <v>13</v>
      </c>
      <c r="V140" s="2">
        <f t="shared" si="128"/>
        <v>4</v>
      </c>
      <c r="W140" s="13">
        <f>T140/23</f>
        <v>0.2608695652173913</v>
      </c>
      <c r="X140" s="13">
        <f t="shared" ref="X140:Y140" si="129">U140/23</f>
        <v>0.56521739130434778</v>
      </c>
      <c r="Y140" s="13">
        <f t="shared" si="129"/>
        <v>0.17391304347826086</v>
      </c>
    </row>
    <row r="142" spans="1:37" ht="15" thickBot="1" x14ac:dyDescent="0.4"/>
    <row r="143" spans="1:37" x14ac:dyDescent="0.35">
      <c r="A143" s="4" t="s">
        <v>100</v>
      </c>
      <c r="B143" s="25" t="s">
        <v>12</v>
      </c>
      <c r="C143" s="26"/>
      <c r="D143" s="26"/>
      <c r="E143" s="26"/>
      <c r="F143" s="26"/>
      <c r="G143" s="27"/>
      <c r="H143" s="40" t="s">
        <v>44</v>
      </c>
      <c r="I143" s="41"/>
      <c r="J143" s="41"/>
      <c r="K143" s="41"/>
      <c r="L143" s="41"/>
      <c r="M143" s="42"/>
      <c r="N143" s="40" t="s">
        <v>45</v>
      </c>
      <c r="O143" s="41"/>
      <c r="P143" s="41"/>
      <c r="Q143" s="41"/>
      <c r="R143" s="41"/>
      <c r="S143" s="42"/>
      <c r="T143" s="40" t="s">
        <v>46</v>
      </c>
      <c r="U143" s="41"/>
      <c r="V143" s="41"/>
      <c r="W143" s="41"/>
      <c r="X143" s="41"/>
      <c r="Y143" s="42"/>
    </row>
    <row r="144" spans="1:37" x14ac:dyDescent="0.35">
      <c r="A144" s="9" t="s">
        <v>85</v>
      </c>
      <c r="B144" s="28" t="s">
        <v>47</v>
      </c>
      <c r="C144" s="10" t="s">
        <v>48</v>
      </c>
      <c r="D144" s="10" t="s">
        <v>79</v>
      </c>
      <c r="E144" s="10" t="s">
        <v>80</v>
      </c>
      <c r="F144" s="10" t="s">
        <v>81</v>
      </c>
      <c r="G144" s="29" t="s">
        <v>82</v>
      </c>
      <c r="H144" s="28" t="s">
        <v>47</v>
      </c>
      <c r="I144" s="10" t="s">
        <v>48</v>
      </c>
      <c r="J144" s="10" t="s">
        <v>79</v>
      </c>
      <c r="K144" s="10" t="s">
        <v>80</v>
      </c>
      <c r="L144" s="10" t="s">
        <v>81</v>
      </c>
      <c r="M144" s="29" t="s">
        <v>82</v>
      </c>
      <c r="N144" s="28" t="s">
        <v>47</v>
      </c>
      <c r="O144" s="10" t="s">
        <v>48</v>
      </c>
      <c r="P144" s="10" t="s">
        <v>79</v>
      </c>
      <c r="Q144" s="10" t="s">
        <v>80</v>
      </c>
      <c r="R144" s="10" t="s">
        <v>81</v>
      </c>
      <c r="S144" s="9" t="s">
        <v>82</v>
      </c>
      <c r="T144" s="10" t="s">
        <v>47</v>
      </c>
      <c r="U144" s="10" t="s">
        <v>48</v>
      </c>
      <c r="V144" s="10" t="s">
        <v>79</v>
      </c>
      <c r="W144" s="10" t="s">
        <v>80</v>
      </c>
      <c r="X144" s="10" t="s">
        <v>81</v>
      </c>
      <c r="Y144" s="29" t="s">
        <v>82</v>
      </c>
    </row>
    <row r="145" spans="1:25" x14ac:dyDescent="0.35">
      <c r="A145" s="11" t="s">
        <v>54</v>
      </c>
      <c r="B145" s="6">
        <v>14</v>
      </c>
      <c r="C145" s="6">
        <v>57</v>
      </c>
      <c r="D145" s="6">
        <v>6</v>
      </c>
      <c r="E145" s="13">
        <f>B145/19</f>
        <v>0.73684210526315785</v>
      </c>
      <c r="F145" s="13">
        <f>C145/90</f>
        <v>0.6333333333333333</v>
      </c>
      <c r="G145" s="13">
        <f>D145/10</f>
        <v>0.6</v>
      </c>
      <c r="H145" s="6">
        <v>4</v>
      </c>
      <c r="I145" s="6">
        <v>9</v>
      </c>
      <c r="J145" s="6"/>
      <c r="K145" s="13">
        <f>H145/5</f>
        <v>0.8</v>
      </c>
      <c r="L145" s="13">
        <f>I145/17</f>
        <v>0.52941176470588236</v>
      </c>
      <c r="M145" s="13">
        <f>J145/1</f>
        <v>0</v>
      </c>
      <c r="N145" s="6">
        <v>7</v>
      </c>
      <c r="O145" s="6">
        <v>36</v>
      </c>
      <c r="P145" s="6">
        <v>5</v>
      </c>
      <c r="Q145" s="13">
        <f>N145/10</f>
        <v>0.7</v>
      </c>
      <c r="R145" s="13">
        <f>O145/56</f>
        <v>0.6428571428571429</v>
      </c>
      <c r="S145" s="13">
        <f>P145/7</f>
        <v>0.7142857142857143</v>
      </c>
      <c r="T145" s="6">
        <v>3</v>
      </c>
      <c r="U145" s="6">
        <v>12</v>
      </c>
      <c r="V145" s="6">
        <v>1</v>
      </c>
      <c r="W145" s="13">
        <f>T145/4</f>
        <v>0.75</v>
      </c>
      <c r="X145" s="13">
        <f>U145/17</f>
        <v>0.70588235294117652</v>
      </c>
      <c r="Y145" s="13">
        <f>V145/2</f>
        <v>0.5</v>
      </c>
    </row>
    <row r="146" spans="1:25" x14ac:dyDescent="0.35">
      <c r="A146" s="11" t="s">
        <v>55</v>
      </c>
      <c r="B146" s="6">
        <v>3</v>
      </c>
      <c r="C146" s="6">
        <v>15</v>
      </c>
      <c r="D146" s="6">
        <v>2</v>
      </c>
      <c r="E146" s="13">
        <f t="shared" ref="E146:E150" si="130">B146/19</f>
        <v>0.15789473684210525</v>
      </c>
      <c r="F146" s="13">
        <f t="shared" ref="F146:F150" si="131">C146/90</f>
        <v>0.16666666666666666</v>
      </c>
      <c r="G146" s="13">
        <f t="shared" ref="G146:G150" si="132">D146/10</f>
        <v>0.2</v>
      </c>
      <c r="H146" s="6"/>
      <c r="I146" s="6">
        <v>4</v>
      </c>
      <c r="J146" s="6">
        <v>1</v>
      </c>
      <c r="K146" s="13">
        <f t="shared" ref="K146:K150" si="133">H146/5</f>
        <v>0</v>
      </c>
      <c r="L146" s="13">
        <f t="shared" ref="L146:L150" si="134">I146/17</f>
        <v>0.23529411764705882</v>
      </c>
      <c r="M146" s="13">
        <f t="shared" ref="M146:M150" si="135">J146/1</f>
        <v>1</v>
      </c>
      <c r="N146" s="6">
        <v>3</v>
      </c>
      <c r="O146" s="6">
        <v>10</v>
      </c>
      <c r="P146" s="6"/>
      <c r="Q146" s="13">
        <f t="shared" ref="Q146:Q150" si="136">N146/10</f>
        <v>0.3</v>
      </c>
      <c r="R146" s="13">
        <f t="shared" ref="R146:R150" si="137">O146/56</f>
        <v>0.17857142857142858</v>
      </c>
      <c r="S146" s="13">
        <f t="shared" ref="S146:S150" si="138">P146/7</f>
        <v>0</v>
      </c>
      <c r="T146" s="6"/>
      <c r="U146" s="6">
        <v>1</v>
      </c>
      <c r="V146" s="6">
        <v>1</v>
      </c>
      <c r="W146" s="13">
        <f t="shared" ref="W146:W150" si="139">T146/4</f>
        <v>0</v>
      </c>
      <c r="X146" s="13">
        <f t="shared" ref="X146:X150" si="140">U146/17</f>
        <v>5.8823529411764705E-2</v>
      </c>
      <c r="Y146" s="13">
        <f t="shared" ref="Y146:Y150" si="141">V146/2</f>
        <v>0.5</v>
      </c>
    </row>
    <row r="147" spans="1:25" x14ac:dyDescent="0.35">
      <c r="A147" s="11" t="s">
        <v>56</v>
      </c>
      <c r="B147" s="6">
        <v>1</v>
      </c>
      <c r="C147" s="6">
        <v>3</v>
      </c>
      <c r="D147" s="6"/>
      <c r="E147" s="13">
        <f t="shared" si="130"/>
        <v>5.2631578947368418E-2</v>
      </c>
      <c r="F147" s="13">
        <f t="shared" si="131"/>
        <v>3.3333333333333333E-2</v>
      </c>
      <c r="G147" s="13">
        <f t="shared" si="132"/>
        <v>0</v>
      </c>
      <c r="H147" s="6"/>
      <c r="I147" s="6">
        <v>2</v>
      </c>
      <c r="J147" s="6"/>
      <c r="K147" s="13">
        <f t="shared" si="133"/>
        <v>0</v>
      </c>
      <c r="L147" s="13">
        <f t="shared" si="134"/>
        <v>0.11764705882352941</v>
      </c>
      <c r="M147" s="13">
        <f t="shared" si="135"/>
        <v>0</v>
      </c>
      <c r="N147" s="6"/>
      <c r="O147" s="6">
        <v>1</v>
      </c>
      <c r="P147" s="6"/>
      <c r="Q147" s="13">
        <f t="shared" si="136"/>
        <v>0</v>
      </c>
      <c r="R147" s="13">
        <f t="shared" si="137"/>
        <v>1.7857142857142856E-2</v>
      </c>
      <c r="S147" s="13">
        <f t="shared" si="138"/>
        <v>0</v>
      </c>
      <c r="T147" s="6">
        <v>1</v>
      </c>
      <c r="U147" s="6"/>
      <c r="V147" s="2"/>
      <c r="W147" s="13">
        <f t="shared" si="139"/>
        <v>0.25</v>
      </c>
      <c r="X147" s="13">
        <f t="shared" si="140"/>
        <v>0</v>
      </c>
      <c r="Y147" s="13">
        <f t="shared" si="141"/>
        <v>0</v>
      </c>
    </row>
    <row r="148" spans="1:25" x14ac:dyDescent="0.35">
      <c r="A148" s="11" t="s">
        <v>57</v>
      </c>
      <c r="B148" s="6"/>
      <c r="C148" s="6">
        <v>7</v>
      </c>
      <c r="D148" s="6">
        <v>1</v>
      </c>
      <c r="E148" s="13">
        <f t="shared" si="130"/>
        <v>0</v>
      </c>
      <c r="F148" s="13">
        <f t="shared" si="131"/>
        <v>7.7777777777777779E-2</v>
      </c>
      <c r="G148" s="13">
        <f t="shared" si="132"/>
        <v>0.1</v>
      </c>
      <c r="H148" s="6"/>
      <c r="I148" s="6">
        <v>1</v>
      </c>
      <c r="J148" s="6"/>
      <c r="K148" s="13">
        <f t="shared" si="133"/>
        <v>0</v>
      </c>
      <c r="L148" s="13">
        <f t="shared" si="134"/>
        <v>5.8823529411764705E-2</v>
      </c>
      <c r="M148" s="13">
        <f t="shared" si="135"/>
        <v>0</v>
      </c>
      <c r="N148" s="6"/>
      <c r="O148" s="6">
        <v>3</v>
      </c>
      <c r="P148" s="6">
        <v>1</v>
      </c>
      <c r="Q148" s="13">
        <f t="shared" si="136"/>
        <v>0</v>
      </c>
      <c r="R148" s="13">
        <f t="shared" si="137"/>
        <v>5.3571428571428568E-2</v>
      </c>
      <c r="S148" s="13">
        <f t="shared" si="138"/>
        <v>0.14285714285714285</v>
      </c>
      <c r="T148" s="12"/>
      <c r="U148" s="6">
        <v>3</v>
      </c>
      <c r="V148" s="2"/>
      <c r="W148" s="13">
        <f t="shared" si="139"/>
        <v>0</v>
      </c>
      <c r="X148" s="13">
        <f t="shared" si="140"/>
        <v>0.17647058823529413</v>
      </c>
      <c r="Y148" s="13">
        <f t="shared" si="141"/>
        <v>0</v>
      </c>
    </row>
    <row r="149" spans="1:25" x14ac:dyDescent="0.35">
      <c r="A149" s="11" t="s">
        <v>58</v>
      </c>
      <c r="B149" s="6"/>
      <c r="C149" s="6">
        <v>4</v>
      </c>
      <c r="D149" s="6">
        <v>1</v>
      </c>
      <c r="E149" s="13">
        <f t="shared" si="130"/>
        <v>0</v>
      </c>
      <c r="F149" s="13">
        <f t="shared" si="131"/>
        <v>4.4444444444444446E-2</v>
      </c>
      <c r="G149" s="13">
        <f t="shared" si="132"/>
        <v>0.1</v>
      </c>
      <c r="H149" s="12"/>
      <c r="I149" s="12"/>
      <c r="J149" s="12"/>
      <c r="K149" s="13">
        <f t="shared" si="133"/>
        <v>0</v>
      </c>
      <c r="L149" s="13">
        <f t="shared" si="134"/>
        <v>0</v>
      </c>
      <c r="M149" s="13">
        <f t="shared" si="135"/>
        <v>0</v>
      </c>
      <c r="N149" s="6"/>
      <c r="O149" s="6">
        <v>3</v>
      </c>
      <c r="P149" s="6">
        <v>1</v>
      </c>
      <c r="Q149" s="13">
        <f t="shared" si="136"/>
        <v>0</v>
      </c>
      <c r="R149" s="13">
        <f t="shared" si="137"/>
        <v>5.3571428571428568E-2</v>
      </c>
      <c r="S149" s="13">
        <f t="shared" si="138"/>
        <v>0.14285714285714285</v>
      </c>
      <c r="T149" s="12"/>
      <c r="U149" s="6">
        <v>1</v>
      </c>
      <c r="V149" s="2"/>
      <c r="W149" s="13">
        <f t="shared" si="139"/>
        <v>0</v>
      </c>
      <c r="X149" s="13">
        <f t="shared" si="140"/>
        <v>5.8823529411764705E-2</v>
      </c>
      <c r="Y149" s="13">
        <f t="shared" si="141"/>
        <v>0</v>
      </c>
    </row>
    <row r="150" spans="1:25" x14ac:dyDescent="0.35">
      <c r="A150" s="11" t="s">
        <v>59</v>
      </c>
      <c r="B150" s="6">
        <v>1</v>
      </c>
      <c r="C150" s="6">
        <v>4</v>
      </c>
      <c r="D150" s="6"/>
      <c r="E150" s="13">
        <f t="shared" si="130"/>
        <v>5.2631578947368418E-2</v>
      </c>
      <c r="F150" s="13">
        <f t="shared" si="131"/>
        <v>4.4444444444444446E-2</v>
      </c>
      <c r="G150" s="13">
        <f t="shared" si="132"/>
        <v>0</v>
      </c>
      <c r="H150" s="6">
        <v>1</v>
      </c>
      <c r="I150" s="46">
        <v>1</v>
      </c>
      <c r="J150" s="6"/>
      <c r="K150" s="13">
        <f t="shared" si="133"/>
        <v>0.2</v>
      </c>
      <c r="L150" s="13">
        <f t="shared" si="134"/>
        <v>5.8823529411764705E-2</v>
      </c>
      <c r="M150" s="13">
        <f t="shared" si="135"/>
        <v>0</v>
      </c>
      <c r="N150" s="12"/>
      <c r="O150" s="12">
        <v>3</v>
      </c>
      <c r="P150" s="12"/>
      <c r="Q150" s="13">
        <f t="shared" si="136"/>
        <v>0</v>
      </c>
      <c r="R150" s="13">
        <f t="shared" si="137"/>
        <v>5.3571428571428568E-2</v>
      </c>
      <c r="S150" s="13">
        <f t="shared" si="138"/>
        <v>0</v>
      </c>
      <c r="T150" s="2"/>
      <c r="U150" s="2"/>
      <c r="V150" s="2"/>
      <c r="W150" s="13">
        <f t="shared" si="139"/>
        <v>0</v>
      </c>
      <c r="X150" s="13">
        <f t="shared" si="140"/>
        <v>0</v>
      </c>
      <c r="Y150" s="13">
        <f t="shared" si="141"/>
        <v>0</v>
      </c>
    </row>
    <row r="151" spans="1:25" x14ac:dyDescent="0.35">
      <c r="A151" s="31" t="s">
        <v>60</v>
      </c>
      <c r="B151" s="2">
        <f>SUM(B145:B150)</f>
        <v>19</v>
      </c>
      <c r="C151" s="2">
        <f t="shared" ref="C151:D151" si="142">SUM(C145:C150)</f>
        <v>90</v>
      </c>
      <c r="D151" s="2">
        <f t="shared" si="142"/>
        <v>10</v>
      </c>
      <c r="E151" s="13">
        <f>B151/119</f>
        <v>0.15966386554621848</v>
      </c>
      <c r="F151" s="13">
        <f t="shared" ref="F151:G151" si="143">C151/119</f>
        <v>0.75630252100840334</v>
      </c>
      <c r="G151" s="13">
        <f t="shared" si="143"/>
        <v>8.4033613445378158E-2</v>
      </c>
      <c r="H151" s="2">
        <f>SUM(H145:H150)</f>
        <v>5</v>
      </c>
      <c r="I151" s="2">
        <f t="shared" ref="I151:J151" si="144">SUM(I145:I150)</f>
        <v>17</v>
      </c>
      <c r="J151" s="2">
        <f t="shared" si="144"/>
        <v>1</v>
      </c>
      <c r="K151" s="13">
        <f>H151/23</f>
        <v>0.21739130434782608</v>
      </c>
      <c r="L151" s="13">
        <f t="shared" ref="L151:M151" si="145">I151/23</f>
        <v>0.73913043478260865</v>
      </c>
      <c r="M151" s="13">
        <f t="shared" si="145"/>
        <v>4.3478260869565216E-2</v>
      </c>
      <c r="N151" s="2">
        <f>SUM(N145:N150)</f>
        <v>10</v>
      </c>
      <c r="O151" s="2">
        <f t="shared" ref="O151:P151" si="146">SUM(O145:O150)</f>
        <v>56</v>
      </c>
      <c r="P151" s="2">
        <f t="shared" si="146"/>
        <v>7</v>
      </c>
      <c r="Q151" s="13">
        <f>N151/73</f>
        <v>0.13698630136986301</v>
      </c>
      <c r="R151" s="13">
        <f t="shared" ref="R151:S151" si="147">O151/73</f>
        <v>0.76712328767123283</v>
      </c>
      <c r="S151" s="13">
        <f t="shared" si="147"/>
        <v>9.5890410958904104E-2</v>
      </c>
      <c r="T151" s="2">
        <f>SUM(T145:T150)</f>
        <v>4</v>
      </c>
      <c r="U151" s="2">
        <f t="shared" ref="U151:V151" si="148">SUM(U145:U150)</f>
        <v>17</v>
      </c>
      <c r="V151" s="2">
        <f t="shared" si="148"/>
        <v>2</v>
      </c>
      <c r="W151" s="13">
        <f>T151/23</f>
        <v>0.17391304347826086</v>
      </c>
      <c r="X151" s="13">
        <f t="shared" ref="X151:Y151" si="149">U151/23</f>
        <v>0.73913043478260865</v>
      </c>
      <c r="Y151" s="13">
        <f t="shared" si="149"/>
        <v>8.6956521739130432E-2</v>
      </c>
    </row>
    <row r="153" spans="1:25" ht="15" thickBot="1" x14ac:dyDescent="0.4"/>
    <row r="154" spans="1:25" x14ac:dyDescent="0.35">
      <c r="A154" s="4" t="s">
        <v>94</v>
      </c>
      <c r="B154" s="25" t="s">
        <v>12</v>
      </c>
      <c r="C154" s="26"/>
      <c r="D154" s="26"/>
      <c r="E154" s="26"/>
      <c r="F154" s="26"/>
      <c r="G154" s="27"/>
      <c r="H154" s="40" t="s">
        <v>44</v>
      </c>
      <c r="I154" s="41"/>
      <c r="J154" s="41"/>
      <c r="K154" s="41"/>
      <c r="L154" s="41"/>
      <c r="M154" s="42"/>
      <c r="N154" s="40" t="s">
        <v>45</v>
      </c>
      <c r="O154" s="41"/>
      <c r="P154" s="41"/>
      <c r="Q154" s="41"/>
      <c r="R154" s="41"/>
      <c r="S154" s="42"/>
      <c r="T154" s="40" t="s">
        <v>46</v>
      </c>
      <c r="U154" s="41"/>
      <c r="V154" s="41"/>
      <c r="W154" s="41"/>
      <c r="X154" s="41"/>
      <c r="Y154" s="42"/>
    </row>
    <row r="155" spans="1:25" x14ac:dyDescent="0.35">
      <c r="A155" s="9" t="s">
        <v>85</v>
      </c>
      <c r="B155" s="28" t="s">
        <v>47</v>
      </c>
      <c r="C155" s="10" t="s">
        <v>48</v>
      </c>
      <c r="D155" s="10" t="s">
        <v>79</v>
      </c>
      <c r="E155" s="10" t="s">
        <v>80</v>
      </c>
      <c r="F155" s="10" t="s">
        <v>81</v>
      </c>
      <c r="G155" s="29" t="s">
        <v>82</v>
      </c>
      <c r="H155" s="28" t="s">
        <v>47</v>
      </c>
      <c r="I155" s="10" t="s">
        <v>48</v>
      </c>
      <c r="J155" s="10" t="s">
        <v>79</v>
      </c>
      <c r="K155" s="10" t="s">
        <v>80</v>
      </c>
      <c r="L155" s="10" t="s">
        <v>81</v>
      </c>
      <c r="M155" s="29" t="s">
        <v>82</v>
      </c>
      <c r="N155" s="28" t="s">
        <v>47</v>
      </c>
      <c r="O155" s="10" t="s">
        <v>48</v>
      </c>
      <c r="P155" s="10" t="s">
        <v>79</v>
      </c>
      <c r="Q155" s="10" t="s">
        <v>80</v>
      </c>
      <c r="R155" s="10" t="s">
        <v>81</v>
      </c>
      <c r="S155" s="9" t="s">
        <v>82</v>
      </c>
      <c r="T155" s="10" t="s">
        <v>47</v>
      </c>
      <c r="U155" s="10" t="s">
        <v>48</v>
      </c>
      <c r="V155" s="10" t="s">
        <v>79</v>
      </c>
      <c r="W155" s="10" t="s">
        <v>80</v>
      </c>
      <c r="X155" s="10" t="s">
        <v>81</v>
      </c>
      <c r="Y155" s="29" t="s">
        <v>82</v>
      </c>
    </row>
    <row r="156" spans="1:25" x14ac:dyDescent="0.35">
      <c r="A156" s="11" t="s">
        <v>54</v>
      </c>
      <c r="B156" s="6">
        <v>22</v>
      </c>
      <c r="C156" s="6">
        <v>46</v>
      </c>
      <c r="D156" s="6">
        <v>9</v>
      </c>
      <c r="E156" s="13">
        <f>B156/32</f>
        <v>0.6875</v>
      </c>
      <c r="F156" s="13">
        <f>C156/75</f>
        <v>0.61333333333333329</v>
      </c>
      <c r="G156" s="13">
        <f>D156/12</f>
        <v>0.75</v>
      </c>
      <c r="H156" s="6">
        <v>2</v>
      </c>
      <c r="I156" s="6">
        <v>9</v>
      </c>
      <c r="J156" s="6">
        <v>2</v>
      </c>
      <c r="K156" s="13">
        <f>H156/2</f>
        <v>1</v>
      </c>
      <c r="L156" s="13">
        <f>I156/19</f>
        <v>0.47368421052631576</v>
      </c>
      <c r="M156" s="13">
        <f>J156/2</f>
        <v>1</v>
      </c>
      <c r="N156" s="6">
        <v>18</v>
      </c>
      <c r="O156" s="6">
        <v>24</v>
      </c>
      <c r="P156" s="6">
        <v>6</v>
      </c>
      <c r="Q156" s="13">
        <f>N156/28</f>
        <v>0.6428571428571429</v>
      </c>
      <c r="R156" s="13">
        <f>O156/37</f>
        <v>0.64864864864864868</v>
      </c>
      <c r="S156" s="13">
        <f>P156/8</f>
        <v>0.75</v>
      </c>
      <c r="T156" s="6">
        <v>2</v>
      </c>
      <c r="U156" s="6">
        <v>13</v>
      </c>
      <c r="V156" s="6">
        <v>1</v>
      </c>
      <c r="W156" s="13">
        <f>T156/2</f>
        <v>1</v>
      </c>
      <c r="X156" s="13">
        <f>U156/19</f>
        <v>0.68421052631578949</v>
      </c>
      <c r="Y156" s="13">
        <f>V156/2</f>
        <v>0.5</v>
      </c>
    </row>
    <row r="157" spans="1:25" x14ac:dyDescent="0.35">
      <c r="A157" s="11" t="s">
        <v>55</v>
      </c>
      <c r="B157" s="6">
        <v>4</v>
      </c>
      <c r="C157" s="6">
        <v>15</v>
      </c>
      <c r="D157" s="6">
        <v>1</v>
      </c>
      <c r="E157" s="13">
        <f t="shared" ref="E157:E161" si="150">B157/32</f>
        <v>0.125</v>
      </c>
      <c r="F157" s="13">
        <f t="shared" ref="F157:F161" si="151">C157/75</f>
        <v>0.2</v>
      </c>
      <c r="G157" s="13">
        <f t="shared" ref="G157:G161" si="152">D157/12</f>
        <v>8.3333333333333329E-2</v>
      </c>
      <c r="H157" s="6"/>
      <c r="I157" s="6">
        <v>5</v>
      </c>
      <c r="J157" s="6"/>
      <c r="K157" s="13">
        <f t="shared" ref="K157:K161" si="153">H157/2</f>
        <v>0</v>
      </c>
      <c r="L157" s="13">
        <f t="shared" ref="L157:L161" si="154">I157/19</f>
        <v>0.26315789473684209</v>
      </c>
      <c r="M157" s="13">
        <f t="shared" ref="M157:M161" si="155">J157/2</f>
        <v>0</v>
      </c>
      <c r="N157" s="6">
        <v>4</v>
      </c>
      <c r="O157" s="6">
        <v>8</v>
      </c>
      <c r="P157" s="6">
        <v>1</v>
      </c>
      <c r="Q157" s="13">
        <f t="shared" ref="Q157:Q161" si="156">N157/28</f>
        <v>0.14285714285714285</v>
      </c>
      <c r="R157" s="13">
        <f t="shared" ref="R157:R161" si="157">O157/37</f>
        <v>0.21621621621621623</v>
      </c>
      <c r="S157" s="13">
        <f t="shared" ref="S157:S161" si="158">P157/8</f>
        <v>0.125</v>
      </c>
      <c r="T157" s="6"/>
      <c r="U157" s="6">
        <v>2</v>
      </c>
      <c r="V157" s="6"/>
      <c r="W157" s="13">
        <f t="shared" ref="W157:W161" si="159">T157/2</f>
        <v>0</v>
      </c>
      <c r="X157" s="13">
        <f t="shared" ref="X157:X161" si="160">U157/19</f>
        <v>0.10526315789473684</v>
      </c>
      <c r="Y157" s="13">
        <f t="shared" ref="Y157:Y161" si="161">V157/2</f>
        <v>0</v>
      </c>
    </row>
    <row r="158" spans="1:25" x14ac:dyDescent="0.35">
      <c r="A158" s="11" t="s">
        <v>56</v>
      </c>
      <c r="B158" s="6"/>
      <c r="C158" s="6">
        <v>4</v>
      </c>
      <c r="D158" s="6"/>
      <c r="E158" s="13">
        <f t="shared" si="150"/>
        <v>0</v>
      </c>
      <c r="F158" s="13">
        <f t="shared" si="151"/>
        <v>5.3333333333333337E-2</v>
      </c>
      <c r="G158" s="13">
        <f t="shared" si="152"/>
        <v>0</v>
      </c>
      <c r="H158" s="6"/>
      <c r="I158" s="6">
        <v>2</v>
      </c>
      <c r="J158" s="6"/>
      <c r="K158" s="13">
        <f t="shared" si="153"/>
        <v>0</v>
      </c>
      <c r="L158" s="13">
        <f t="shared" si="154"/>
        <v>0.10526315789473684</v>
      </c>
      <c r="M158" s="13">
        <f t="shared" si="155"/>
        <v>0</v>
      </c>
      <c r="N158" s="6"/>
      <c r="O158" s="6">
        <v>1</v>
      </c>
      <c r="P158" s="6"/>
      <c r="Q158" s="13">
        <f t="shared" si="156"/>
        <v>0</v>
      </c>
      <c r="R158" s="13">
        <f t="shared" si="157"/>
        <v>2.7027027027027029E-2</v>
      </c>
      <c r="S158" s="13">
        <f t="shared" si="158"/>
        <v>0</v>
      </c>
      <c r="T158" s="6"/>
      <c r="U158" s="6">
        <v>1</v>
      </c>
      <c r="V158" s="2"/>
      <c r="W158" s="13">
        <f t="shared" si="159"/>
        <v>0</v>
      </c>
      <c r="X158" s="13">
        <f t="shared" si="160"/>
        <v>5.2631578947368418E-2</v>
      </c>
      <c r="Y158" s="13">
        <f t="shared" si="161"/>
        <v>0</v>
      </c>
    </row>
    <row r="159" spans="1:25" x14ac:dyDescent="0.35">
      <c r="A159" s="11" t="s">
        <v>57</v>
      </c>
      <c r="B159" s="6">
        <v>1</v>
      </c>
      <c r="C159" s="6">
        <v>6</v>
      </c>
      <c r="D159" s="6">
        <v>1</v>
      </c>
      <c r="E159" s="13">
        <f t="shared" si="150"/>
        <v>3.125E-2</v>
      </c>
      <c r="F159" s="13">
        <f t="shared" si="151"/>
        <v>0.08</v>
      </c>
      <c r="G159" s="13">
        <f t="shared" si="152"/>
        <v>8.3333333333333329E-2</v>
      </c>
      <c r="H159" s="6"/>
      <c r="I159" s="6">
        <v>1</v>
      </c>
      <c r="J159" s="6"/>
      <c r="K159" s="13">
        <f t="shared" si="153"/>
        <v>0</v>
      </c>
      <c r="L159" s="13">
        <f t="shared" si="154"/>
        <v>5.2631578947368418E-2</v>
      </c>
      <c r="M159" s="13">
        <f t="shared" si="155"/>
        <v>0</v>
      </c>
      <c r="N159" s="6">
        <v>1</v>
      </c>
      <c r="O159" s="6">
        <v>3</v>
      </c>
      <c r="P159" s="6"/>
      <c r="Q159" s="13">
        <f t="shared" si="156"/>
        <v>3.5714285714285712E-2</v>
      </c>
      <c r="R159" s="13">
        <f t="shared" si="157"/>
        <v>8.1081081081081086E-2</v>
      </c>
      <c r="S159" s="13">
        <f t="shared" si="158"/>
        <v>0</v>
      </c>
      <c r="T159" s="12"/>
      <c r="U159" s="6">
        <v>2</v>
      </c>
      <c r="V159" s="2"/>
      <c r="W159" s="13">
        <f t="shared" si="159"/>
        <v>0</v>
      </c>
      <c r="X159" s="13">
        <f t="shared" si="160"/>
        <v>0.10526315789473684</v>
      </c>
      <c r="Y159" s="13">
        <f t="shared" si="161"/>
        <v>0</v>
      </c>
    </row>
    <row r="160" spans="1:25" x14ac:dyDescent="0.35">
      <c r="A160" s="11" t="s">
        <v>58</v>
      </c>
      <c r="B160" s="6">
        <v>3</v>
      </c>
      <c r="C160" s="6">
        <v>1</v>
      </c>
      <c r="D160" s="6">
        <v>1</v>
      </c>
      <c r="E160" s="13">
        <f t="shared" si="150"/>
        <v>9.375E-2</v>
      </c>
      <c r="F160" s="13">
        <f t="shared" si="151"/>
        <v>1.3333333333333334E-2</v>
      </c>
      <c r="G160" s="13">
        <f t="shared" si="152"/>
        <v>8.3333333333333329E-2</v>
      </c>
      <c r="H160" s="12"/>
      <c r="I160" s="12"/>
      <c r="J160" s="12"/>
      <c r="K160" s="13">
        <f t="shared" si="153"/>
        <v>0</v>
      </c>
      <c r="L160" s="13">
        <f t="shared" si="154"/>
        <v>0</v>
      </c>
      <c r="M160" s="13">
        <f t="shared" si="155"/>
        <v>0</v>
      </c>
      <c r="N160" s="6">
        <v>3</v>
      </c>
      <c r="O160" s="6"/>
      <c r="P160" s="6">
        <v>1</v>
      </c>
      <c r="Q160" s="13">
        <f t="shared" si="156"/>
        <v>0.10714285714285714</v>
      </c>
      <c r="R160" s="13">
        <f t="shared" si="157"/>
        <v>0</v>
      </c>
      <c r="S160" s="13">
        <f t="shared" si="158"/>
        <v>0.125</v>
      </c>
      <c r="T160" s="12"/>
      <c r="U160" s="6">
        <v>1</v>
      </c>
      <c r="V160" s="2">
        <v>1</v>
      </c>
      <c r="W160" s="13">
        <f t="shared" si="159"/>
        <v>0</v>
      </c>
      <c r="X160" s="13">
        <f t="shared" si="160"/>
        <v>5.2631578947368418E-2</v>
      </c>
      <c r="Y160" s="13">
        <f t="shared" si="161"/>
        <v>0.5</v>
      </c>
    </row>
    <row r="161" spans="1:25" x14ac:dyDescent="0.35">
      <c r="A161" s="11" t="s">
        <v>59</v>
      </c>
      <c r="B161" s="6">
        <v>2</v>
      </c>
      <c r="C161" s="6">
        <v>3</v>
      </c>
      <c r="D161" s="6"/>
      <c r="E161" s="13">
        <f t="shared" si="150"/>
        <v>6.25E-2</v>
      </c>
      <c r="F161" s="13">
        <f t="shared" si="151"/>
        <v>0.04</v>
      </c>
      <c r="G161" s="13">
        <f t="shared" si="152"/>
        <v>0</v>
      </c>
      <c r="H161" s="6"/>
      <c r="I161" s="46">
        <v>2</v>
      </c>
      <c r="J161" s="6"/>
      <c r="K161" s="13">
        <f t="shared" si="153"/>
        <v>0</v>
      </c>
      <c r="L161" s="13">
        <f t="shared" si="154"/>
        <v>0.10526315789473684</v>
      </c>
      <c r="M161" s="13">
        <f t="shared" si="155"/>
        <v>0</v>
      </c>
      <c r="N161" s="6">
        <v>2</v>
      </c>
      <c r="O161" s="6">
        <v>1</v>
      </c>
      <c r="P161" s="6"/>
      <c r="Q161" s="13">
        <f t="shared" si="156"/>
        <v>7.1428571428571425E-2</v>
      </c>
      <c r="R161" s="13">
        <f t="shared" si="157"/>
        <v>2.7027027027027029E-2</v>
      </c>
      <c r="S161" s="13">
        <f t="shared" si="158"/>
        <v>0</v>
      </c>
      <c r="T161" s="2"/>
      <c r="U161" s="2"/>
      <c r="V161" s="2"/>
      <c r="W161" s="13">
        <f t="shared" si="159"/>
        <v>0</v>
      </c>
      <c r="X161" s="13">
        <f t="shared" si="160"/>
        <v>0</v>
      </c>
      <c r="Y161" s="13">
        <f t="shared" si="161"/>
        <v>0</v>
      </c>
    </row>
    <row r="162" spans="1:25" x14ac:dyDescent="0.35">
      <c r="A162" s="31" t="s">
        <v>60</v>
      </c>
      <c r="B162" s="2">
        <f>SUM(B156:B161)</f>
        <v>32</v>
      </c>
      <c r="C162" s="2">
        <f t="shared" ref="C162:D162" si="162">SUM(C156:C161)</f>
        <v>75</v>
      </c>
      <c r="D162" s="2">
        <f t="shared" si="162"/>
        <v>12</v>
      </c>
      <c r="E162" s="13">
        <f>B162/119</f>
        <v>0.26890756302521007</v>
      </c>
      <c r="F162" s="13">
        <f t="shared" ref="F162:G162" si="163">C162/119</f>
        <v>0.63025210084033612</v>
      </c>
      <c r="G162" s="13">
        <f t="shared" si="163"/>
        <v>0.10084033613445378</v>
      </c>
      <c r="H162" s="2">
        <f>SUM(H156:H161)</f>
        <v>2</v>
      </c>
      <c r="I162" s="2">
        <f t="shared" ref="I162:J162" si="164">SUM(I156:I161)</f>
        <v>19</v>
      </c>
      <c r="J162" s="2">
        <f t="shared" si="164"/>
        <v>2</v>
      </c>
      <c r="K162" s="13">
        <f>H162/23</f>
        <v>8.6956521739130432E-2</v>
      </c>
      <c r="L162" s="13">
        <f t="shared" ref="L162:M162" si="165">I162/23</f>
        <v>0.82608695652173914</v>
      </c>
      <c r="M162" s="13">
        <f t="shared" si="165"/>
        <v>8.6956521739130432E-2</v>
      </c>
      <c r="N162" s="2">
        <f>SUM(N156:N161)</f>
        <v>28</v>
      </c>
      <c r="O162" s="2">
        <f t="shared" ref="O162:P162" si="166">SUM(O156:O161)</f>
        <v>37</v>
      </c>
      <c r="P162" s="2">
        <f t="shared" si="166"/>
        <v>8</v>
      </c>
      <c r="Q162" s="13">
        <f>N162/73</f>
        <v>0.38356164383561642</v>
      </c>
      <c r="R162" s="13">
        <f t="shared" ref="R162:S162" si="167">O162/73</f>
        <v>0.50684931506849318</v>
      </c>
      <c r="S162" s="13">
        <f t="shared" si="167"/>
        <v>0.1095890410958904</v>
      </c>
      <c r="T162" s="2">
        <f>SUM(T156:T161)</f>
        <v>2</v>
      </c>
      <c r="U162" s="2">
        <f t="shared" ref="U162:V162" si="168">SUM(U156:U161)</f>
        <v>19</v>
      </c>
      <c r="V162" s="2">
        <f t="shared" si="168"/>
        <v>2</v>
      </c>
      <c r="W162" s="13">
        <f>T162/23</f>
        <v>8.6956521739130432E-2</v>
      </c>
      <c r="X162" s="13">
        <f t="shared" ref="X162:Y162" si="169">U162/23</f>
        <v>0.82608695652173914</v>
      </c>
      <c r="Y162" s="13">
        <f t="shared" si="169"/>
        <v>8.6956521739130432E-2</v>
      </c>
    </row>
    <row r="164" spans="1:25" ht="15" thickBot="1" x14ac:dyDescent="0.4"/>
    <row r="165" spans="1:25" x14ac:dyDescent="0.35">
      <c r="A165" s="4" t="s">
        <v>101</v>
      </c>
      <c r="B165" s="25" t="s">
        <v>12</v>
      </c>
      <c r="C165" s="26"/>
      <c r="D165" s="26"/>
      <c r="E165" s="26"/>
      <c r="F165" s="26"/>
      <c r="G165" s="27"/>
      <c r="H165" s="40" t="s">
        <v>44</v>
      </c>
      <c r="I165" s="41"/>
      <c r="J165" s="41"/>
      <c r="K165" s="41"/>
      <c r="L165" s="41"/>
      <c r="M165" s="42"/>
      <c r="N165" s="40" t="s">
        <v>45</v>
      </c>
      <c r="O165" s="41"/>
      <c r="P165" s="41"/>
      <c r="Q165" s="41"/>
      <c r="R165" s="41"/>
      <c r="S165" s="42"/>
      <c r="T165" s="40" t="s">
        <v>46</v>
      </c>
      <c r="U165" s="41"/>
      <c r="V165" s="41"/>
      <c r="W165" s="41"/>
      <c r="X165" s="41"/>
      <c r="Y165" s="42"/>
    </row>
    <row r="166" spans="1:25" x14ac:dyDescent="0.35">
      <c r="A166" s="9" t="s">
        <v>85</v>
      </c>
      <c r="B166" s="28" t="s">
        <v>47</v>
      </c>
      <c r="C166" s="10" t="s">
        <v>48</v>
      </c>
      <c r="D166" s="10" t="s">
        <v>79</v>
      </c>
      <c r="E166" s="10" t="s">
        <v>80</v>
      </c>
      <c r="F166" s="10" t="s">
        <v>81</v>
      </c>
      <c r="G166" s="29" t="s">
        <v>82</v>
      </c>
      <c r="H166" s="28" t="s">
        <v>47</v>
      </c>
      <c r="I166" s="10" t="s">
        <v>48</v>
      </c>
      <c r="J166" s="10" t="s">
        <v>79</v>
      </c>
      <c r="K166" s="10" t="s">
        <v>80</v>
      </c>
      <c r="L166" s="10" t="s">
        <v>81</v>
      </c>
      <c r="M166" s="29" t="s">
        <v>82</v>
      </c>
      <c r="N166" s="28" t="s">
        <v>47</v>
      </c>
      <c r="O166" s="10" t="s">
        <v>48</v>
      </c>
      <c r="P166" s="10" t="s">
        <v>79</v>
      </c>
      <c r="Q166" s="10" t="s">
        <v>80</v>
      </c>
      <c r="R166" s="10" t="s">
        <v>81</v>
      </c>
      <c r="S166" s="9" t="s">
        <v>82</v>
      </c>
      <c r="T166" s="10" t="s">
        <v>47</v>
      </c>
      <c r="U166" s="10" t="s">
        <v>48</v>
      </c>
      <c r="V166" s="10" t="s">
        <v>79</v>
      </c>
      <c r="W166" s="10" t="s">
        <v>80</v>
      </c>
      <c r="X166" s="10" t="s">
        <v>81</v>
      </c>
      <c r="Y166" s="29" t="s">
        <v>82</v>
      </c>
    </row>
    <row r="167" spans="1:25" x14ac:dyDescent="0.35">
      <c r="A167" s="11" t="s">
        <v>54</v>
      </c>
      <c r="B167" s="6">
        <v>8</v>
      </c>
      <c r="C167" s="6">
        <v>4</v>
      </c>
      <c r="D167" s="6">
        <v>10</v>
      </c>
      <c r="E167" s="13">
        <f>B167/12</f>
        <v>0.66666666666666663</v>
      </c>
      <c r="F167" s="13">
        <f>C167/8</f>
        <v>0.5</v>
      </c>
      <c r="G167" s="13">
        <f>D167/12</f>
        <v>0.83333333333333337</v>
      </c>
      <c r="H167" s="6"/>
      <c r="I167" s="6">
        <v>1</v>
      </c>
      <c r="J167" s="6">
        <v>1</v>
      </c>
      <c r="K167" s="13">
        <f>H167/2</f>
        <v>0</v>
      </c>
      <c r="L167" s="13">
        <f>I167/1</f>
        <v>1</v>
      </c>
      <c r="M167" s="13">
        <f>J167/1</f>
        <v>1</v>
      </c>
      <c r="N167" s="6">
        <v>8</v>
      </c>
      <c r="O167" s="6">
        <v>3</v>
      </c>
      <c r="P167" s="6">
        <v>7</v>
      </c>
      <c r="Q167" s="13">
        <f>N167/12</f>
        <v>0.66666666666666663</v>
      </c>
      <c r="R167" s="13">
        <f>O167/7</f>
        <v>0.42857142857142855</v>
      </c>
      <c r="S167" s="13">
        <f>P167/9</f>
        <v>0.77777777777777779</v>
      </c>
      <c r="T167" s="6"/>
      <c r="U167" s="6"/>
      <c r="V167" s="6">
        <v>2</v>
      </c>
      <c r="W167" s="13">
        <f>T167/2</f>
        <v>0</v>
      </c>
      <c r="X167" s="13">
        <f>U167/19</f>
        <v>0</v>
      </c>
      <c r="Y167" s="13">
        <f>V167/2</f>
        <v>1</v>
      </c>
    </row>
    <row r="168" spans="1:25" x14ac:dyDescent="0.35">
      <c r="A168" s="11" t="s">
        <v>55</v>
      </c>
      <c r="B168" s="6">
        <v>2</v>
      </c>
      <c r="C168" s="6">
        <v>2</v>
      </c>
      <c r="D168" s="6"/>
      <c r="E168" s="13">
        <f t="shared" ref="E168:E172" si="170">B168/12</f>
        <v>0.16666666666666666</v>
      </c>
      <c r="F168" s="13">
        <f t="shared" ref="F168:F172" si="171">C168/8</f>
        <v>0.25</v>
      </c>
      <c r="G168" s="13">
        <f t="shared" ref="G168:G172" si="172">D168/12</f>
        <v>0</v>
      </c>
      <c r="H168" s="6"/>
      <c r="I168" s="6"/>
      <c r="J168" s="6"/>
      <c r="K168" s="13">
        <f t="shared" ref="K168:K172" si="173">H168/2</f>
        <v>0</v>
      </c>
      <c r="L168" s="13">
        <f t="shared" ref="L168:M172" si="174">I168/1</f>
        <v>0</v>
      </c>
      <c r="M168" s="13">
        <f t="shared" si="174"/>
        <v>0</v>
      </c>
      <c r="N168" s="6">
        <v>2</v>
      </c>
      <c r="O168" s="6">
        <v>2</v>
      </c>
      <c r="P168" s="6"/>
      <c r="Q168" s="13">
        <f t="shared" ref="Q168:Q172" si="175">N168/12</f>
        <v>0.16666666666666666</v>
      </c>
      <c r="R168" s="13">
        <f t="shared" ref="R168:R172" si="176">O168/7</f>
        <v>0.2857142857142857</v>
      </c>
      <c r="S168" s="13">
        <f t="shared" ref="S168:S172" si="177">P168/9</f>
        <v>0</v>
      </c>
      <c r="T168" s="6"/>
      <c r="U168" s="6"/>
      <c r="V168" s="6"/>
      <c r="W168" s="13">
        <f t="shared" ref="W168:W172" si="178">T168/2</f>
        <v>0</v>
      </c>
      <c r="X168" s="13">
        <f t="shared" ref="X168:X172" si="179">U168/19</f>
        <v>0</v>
      </c>
      <c r="Y168" s="13">
        <f t="shared" ref="Y168:Y172" si="180">V168/2</f>
        <v>0</v>
      </c>
    </row>
    <row r="169" spans="1:25" x14ac:dyDescent="0.35">
      <c r="A169" s="11" t="s">
        <v>56</v>
      </c>
      <c r="B169" s="6"/>
      <c r="C169" s="6"/>
      <c r="D169" s="6"/>
      <c r="E169" s="13">
        <f t="shared" si="170"/>
        <v>0</v>
      </c>
      <c r="F169" s="13">
        <f t="shared" si="171"/>
        <v>0</v>
      </c>
      <c r="G169" s="13">
        <f t="shared" si="172"/>
        <v>0</v>
      </c>
      <c r="H169" s="6"/>
      <c r="I169" s="6"/>
      <c r="J169" s="6"/>
      <c r="K169" s="13">
        <f t="shared" si="173"/>
        <v>0</v>
      </c>
      <c r="L169" s="13">
        <f t="shared" si="174"/>
        <v>0</v>
      </c>
      <c r="M169" s="13">
        <f t="shared" si="174"/>
        <v>0</v>
      </c>
      <c r="N169" s="6"/>
      <c r="O169" s="6"/>
      <c r="P169" s="6"/>
      <c r="Q169" s="13">
        <f t="shared" si="175"/>
        <v>0</v>
      </c>
      <c r="R169" s="13">
        <f t="shared" si="176"/>
        <v>0</v>
      </c>
      <c r="S169" s="13">
        <f t="shared" si="177"/>
        <v>0</v>
      </c>
      <c r="T169" s="6"/>
      <c r="U169" s="6"/>
      <c r="V169" s="2"/>
      <c r="W169" s="13">
        <f t="shared" si="178"/>
        <v>0</v>
      </c>
      <c r="X169" s="13">
        <f t="shared" si="179"/>
        <v>0</v>
      </c>
      <c r="Y169" s="13">
        <f t="shared" si="180"/>
        <v>0</v>
      </c>
    </row>
    <row r="170" spans="1:25" x14ac:dyDescent="0.35">
      <c r="A170" s="11" t="s">
        <v>57</v>
      </c>
      <c r="B170" s="6">
        <v>1</v>
      </c>
      <c r="C170" s="6"/>
      <c r="D170" s="6"/>
      <c r="E170" s="13">
        <f t="shared" si="170"/>
        <v>8.3333333333333329E-2</v>
      </c>
      <c r="F170" s="13">
        <f t="shared" si="171"/>
        <v>0</v>
      </c>
      <c r="G170" s="13">
        <f t="shared" si="172"/>
        <v>0</v>
      </c>
      <c r="H170" s="6"/>
      <c r="I170" s="6"/>
      <c r="J170" s="6"/>
      <c r="K170" s="13">
        <f t="shared" si="173"/>
        <v>0</v>
      </c>
      <c r="L170" s="13">
        <f t="shared" si="174"/>
        <v>0</v>
      </c>
      <c r="M170" s="13">
        <f t="shared" si="174"/>
        <v>0</v>
      </c>
      <c r="N170" s="6">
        <v>1</v>
      </c>
      <c r="O170" s="6"/>
      <c r="P170" s="6"/>
      <c r="Q170" s="13">
        <f t="shared" si="175"/>
        <v>8.3333333333333329E-2</v>
      </c>
      <c r="R170" s="13">
        <f t="shared" si="176"/>
        <v>0</v>
      </c>
      <c r="S170" s="13">
        <f t="shared" si="177"/>
        <v>0</v>
      </c>
      <c r="T170" s="12"/>
      <c r="U170" s="6"/>
      <c r="V170" s="2"/>
      <c r="W170" s="13">
        <f t="shared" si="178"/>
        <v>0</v>
      </c>
      <c r="X170" s="13">
        <f t="shared" si="179"/>
        <v>0</v>
      </c>
      <c r="Y170" s="13">
        <f t="shared" si="180"/>
        <v>0</v>
      </c>
    </row>
    <row r="171" spans="1:25" x14ac:dyDescent="0.35">
      <c r="A171" s="11" t="s">
        <v>58</v>
      </c>
      <c r="B171" s="6"/>
      <c r="C171" s="6">
        <v>1</v>
      </c>
      <c r="D171" s="6">
        <v>2</v>
      </c>
      <c r="E171" s="13">
        <f t="shared" si="170"/>
        <v>0</v>
      </c>
      <c r="F171" s="13">
        <f t="shared" si="171"/>
        <v>0.125</v>
      </c>
      <c r="G171" s="13">
        <f t="shared" si="172"/>
        <v>0.16666666666666666</v>
      </c>
      <c r="H171" s="12"/>
      <c r="I171" s="12"/>
      <c r="J171" s="12"/>
      <c r="K171" s="13">
        <f t="shared" si="173"/>
        <v>0</v>
      </c>
      <c r="L171" s="13">
        <f t="shared" si="174"/>
        <v>0</v>
      </c>
      <c r="M171" s="13">
        <f t="shared" si="174"/>
        <v>0</v>
      </c>
      <c r="N171" s="6"/>
      <c r="O171" s="6">
        <v>1</v>
      </c>
      <c r="P171" s="6">
        <v>2</v>
      </c>
      <c r="Q171" s="13">
        <f t="shared" si="175"/>
        <v>0</v>
      </c>
      <c r="R171" s="13">
        <f t="shared" si="176"/>
        <v>0.14285714285714285</v>
      </c>
      <c r="S171" s="13">
        <f t="shared" si="177"/>
        <v>0.22222222222222221</v>
      </c>
      <c r="T171" s="12"/>
      <c r="U171" s="6"/>
      <c r="V171" s="2"/>
      <c r="W171" s="13">
        <f t="shared" si="178"/>
        <v>0</v>
      </c>
      <c r="X171" s="13">
        <f t="shared" si="179"/>
        <v>0</v>
      </c>
      <c r="Y171" s="13">
        <f t="shared" si="180"/>
        <v>0</v>
      </c>
    </row>
    <row r="172" spans="1:25" x14ac:dyDescent="0.35">
      <c r="A172" s="11" t="s">
        <v>59</v>
      </c>
      <c r="B172" s="6">
        <v>1</v>
      </c>
      <c r="C172" s="6">
        <v>1</v>
      </c>
      <c r="D172" s="6"/>
      <c r="E172" s="13">
        <f t="shared" si="170"/>
        <v>8.3333333333333329E-2</v>
      </c>
      <c r="F172" s="13">
        <f t="shared" si="171"/>
        <v>0.125</v>
      </c>
      <c r="G172" s="13">
        <f t="shared" si="172"/>
        <v>0</v>
      </c>
      <c r="H172" s="6"/>
      <c r="I172" s="46"/>
      <c r="J172" s="6"/>
      <c r="K172" s="13">
        <f t="shared" si="173"/>
        <v>0</v>
      </c>
      <c r="L172" s="13">
        <f t="shared" si="174"/>
        <v>0</v>
      </c>
      <c r="M172" s="13">
        <f t="shared" si="174"/>
        <v>0</v>
      </c>
      <c r="N172" s="6">
        <v>1</v>
      </c>
      <c r="O172" s="6">
        <v>1</v>
      </c>
      <c r="P172" s="6"/>
      <c r="Q172" s="13">
        <f t="shared" si="175"/>
        <v>8.3333333333333329E-2</v>
      </c>
      <c r="R172" s="13">
        <f t="shared" si="176"/>
        <v>0.14285714285714285</v>
      </c>
      <c r="S172" s="13">
        <f t="shared" si="177"/>
        <v>0</v>
      </c>
      <c r="T172" s="2"/>
      <c r="U172" s="2"/>
      <c r="V172" s="2"/>
      <c r="W172" s="13">
        <f t="shared" si="178"/>
        <v>0</v>
      </c>
      <c r="X172" s="13">
        <f t="shared" si="179"/>
        <v>0</v>
      </c>
      <c r="Y172" s="13">
        <f t="shared" si="180"/>
        <v>0</v>
      </c>
    </row>
    <row r="173" spans="1:25" x14ac:dyDescent="0.35">
      <c r="A173" s="31" t="s">
        <v>60</v>
      </c>
      <c r="B173" s="2">
        <f>SUM(B167:B172)</f>
        <v>12</v>
      </c>
      <c r="C173" s="2">
        <f t="shared" ref="C173:D173" si="181">SUM(C167:C172)</f>
        <v>8</v>
      </c>
      <c r="D173" s="2">
        <f t="shared" si="181"/>
        <v>12</v>
      </c>
      <c r="E173" s="2"/>
      <c r="F173" s="2"/>
      <c r="G173" s="2"/>
      <c r="H173" s="2">
        <f>SUM(H167:H172)</f>
        <v>0</v>
      </c>
      <c r="I173" s="2">
        <f t="shared" ref="I173:J173" si="182">SUM(I167:I172)</f>
        <v>1</v>
      </c>
      <c r="J173" s="2">
        <f t="shared" si="182"/>
        <v>1</v>
      </c>
      <c r="K173" s="2"/>
      <c r="L173" s="2"/>
      <c r="M173" s="2"/>
      <c r="N173" s="2">
        <f>SUM(N167:N172)</f>
        <v>12</v>
      </c>
      <c r="O173" s="2">
        <f t="shared" ref="O173:P173" si="183">SUM(O167:O172)</f>
        <v>7</v>
      </c>
      <c r="P173" s="2">
        <f t="shared" si="183"/>
        <v>9</v>
      </c>
      <c r="Q173" s="2"/>
      <c r="R173" s="2"/>
      <c r="S173" s="2"/>
      <c r="T173" s="2">
        <f>SUM(T167:T172)</f>
        <v>0</v>
      </c>
      <c r="U173" s="2">
        <f t="shared" ref="U173:V173" si="184">SUM(U167:U172)</f>
        <v>0</v>
      </c>
      <c r="V173" s="2">
        <f t="shared" si="184"/>
        <v>2</v>
      </c>
      <c r="W173" s="13"/>
      <c r="X173" s="13"/>
      <c r="Y173" s="13"/>
    </row>
    <row r="177" spans="3:6" x14ac:dyDescent="0.35">
      <c r="C177" s="39"/>
      <c r="D177" s="6"/>
      <c r="E177" s="6"/>
      <c r="F177" s="6"/>
    </row>
    <row r="178" spans="3:6" x14ac:dyDescent="0.35">
      <c r="C178" s="39"/>
      <c r="D178" s="6"/>
      <c r="E178" s="6"/>
      <c r="F178" s="6"/>
    </row>
    <row r="179" spans="3:6" x14ac:dyDescent="0.35">
      <c r="C179" s="39"/>
      <c r="D179" s="6"/>
      <c r="E179" s="6"/>
      <c r="F179" s="6"/>
    </row>
    <row r="180" spans="3:6" x14ac:dyDescent="0.35">
      <c r="C180" s="39"/>
      <c r="D180" s="6"/>
      <c r="E180" s="6"/>
      <c r="F180" s="6"/>
    </row>
  </sheetData>
  <mergeCells count="25">
    <mergeCell ref="B165:G165"/>
    <mergeCell ref="B99:G99"/>
    <mergeCell ref="B110:G110"/>
    <mergeCell ref="B121:I121"/>
    <mergeCell ref="B132:G132"/>
    <mergeCell ref="B143:G143"/>
    <mergeCell ref="B154:G154"/>
    <mergeCell ref="N53:S53"/>
    <mergeCell ref="T53:Y53"/>
    <mergeCell ref="B64:G64"/>
    <mergeCell ref="H64:M64"/>
    <mergeCell ref="N64:S64"/>
    <mergeCell ref="T64:Y64"/>
    <mergeCell ref="B27:C27"/>
    <mergeCell ref="D27:E27"/>
    <mergeCell ref="F27:G27"/>
    <mergeCell ref="H27:I27"/>
    <mergeCell ref="B53:G53"/>
    <mergeCell ref="H53:M53"/>
    <mergeCell ref="B11:C11"/>
    <mergeCell ref="D11:E11"/>
    <mergeCell ref="F11:G11"/>
    <mergeCell ref="D1:E1"/>
    <mergeCell ref="F1:G1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3"/>
  <sheetViews>
    <sheetView topLeftCell="A160" workbookViewId="0">
      <selection activeCell="B164" sqref="B164"/>
    </sheetView>
  </sheetViews>
  <sheetFormatPr defaultRowHeight="14.5" x14ac:dyDescent="0.35"/>
  <cols>
    <col min="1" max="1" width="22.26953125" customWidth="1"/>
    <col min="12" max="12" width="18.08984375" customWidth="1"/>
    <col min="14" max="14" width="11" customWidth="1"/>
    <col min="16" max="16" width="13.453125" customWidth="1"/>
    <col min="17" max="17" width="12.6328125" customWidth="1"/>
  </cols>
  <sheetData>
    <row r="1" spans="1:14" x14ac:dyDescent="0.35">
      <c r="A1" s="73" t="s">
        <v>197</v>
      </c>
      <c r="L1" s="73" t="s">
        <v>11</v>
      </c>
    </row>
    <row r="3" spans="1:14" ht="29" x14ac:dyDescent="0.35">
      <c r="A3" s="47" t="s">
        <v>128</v>
      </c>
      <c r="B3" s="53" t="s">
        <v>3</v>
      </c>
      <c r="C3" s="53" t="s">
        <v>83</v>
      </c>
      <c r="D3" s="53" t="s">
        <v>84</v>
      </c>
      <c r="E3" s="54" t="s">
        <v>129</v>
      </c>
      <c r="F3" s="53" t="s">
        <v>80</v>
      </c>
      <c r="G3" s="53" t="s">
        <v>81</v>
      </c>
      <c r="H3" s="55" t="s">
        <v>130</v>
      </c>
      <c r="L3" s="51" t="s">
        <v>128</v>
      </c>
      <c r="M3" s="53"/>
      <c r="N3" s="53"/>
    </row>
    <row r="4" spans="1:14" x14ac:dyDescent="0.35">
      <c r="A4" s="2" t="s">
        <v>12</v>
      </c>
      <c r="B4" s="12">
        <f>SUM(C4:E4)</f>
        <v>119</v>
      </c>
      <c r="C4" s="12">
        <v>89</v>
      </c>
      <c r="D4" s="12">
        <v>24</v>
      </c>
      <c r="E4" s="2">
        <v>6</v>
      </c>
      <c r="F4" s="13">
        <f>C4/B4</f>
        <v>0.74789915966386555</v>
      </c>
      <c r="G4" s="13">
        <f>D4/B4</f>
        <v>0.20168067226890757</v>
      </c>
      <c r="H4" s="13">
        <f>E4/B4</f>
        <v>5.0420168067226892E-2</v>
      </c>
      <c r="L4" s="2" t="s">
        <v>47</v>
      </c>
      <c r="M4" s="75">
        <v>12</v>
      </c>
      <c r="N4" s="74">
        <v>0.26</v>
      </c>
    </row>
    <row r="5" spans="1:14" x14ac:dyDescent="0.35">
      <c r="A5" s="2" t="s">
        <v>44</v>
      </c>
      <c r="B5" s="12">
        <f t="shared" ref="B5:B7" si="0">SUM(C5:E5)</f>
        <v>23</v>
      </c>
      <c r="C5" s="12">
        <v>17</v>
      </c>
      <c r="D5" s="12">
        <v>4</v>
      </c>
      <c r="E5" s="2">
        <v>2</v>
      </c>
      <c r="F5" s="13">
        <f t="shared" ref="F5:F7" si="1">C5/B5</f>
        <v>0.73913043478260865</v>
      </c>
      <c r="G5" s="13">
        <f t="shared" ref="G5:G7" si="2">D5/B5</f>
        <v>0.17391304347826086</v>
      </c>
      <c r="H5" s="13">
        <f t="shared" ref="H5:H7" si="3">E5/B5</f>
        <v>8.6956521739130432E-2</v>
      </c>
      <c r="L5" s="2" t="s">
        <v>198</v>
      </c>
      <c r="M5" s="75">
        <v>13</v>
      </c>
      <c r="N5" s="74">
        <v>0.28000000000000003</v>
      </c>
    </row>
    <row r="6" spans="1:14" x14ac:dyDescent="0.35">
      <c r="A6" s="2" t="s">
        <v>45</v>
      </c>
      <c r="B6" s="12">
        <f t="shared" si="0"/>
        <v>73</v>
      </c>
      <c r="C6" s="12">
        <v>56</v>
      </c>
      <c r="D6" s="12">
        <v>14</v>
      </c>
      <c r="E6" s="2">
        <v>3</v>
      </c>
      <c r="F6" s="13">
        <f t="shared" si="1"/>
        <v>0.76712328767123283</v>
      </c>
      <c r="G6" s="13">
        <f t="shared" si="2"/>
        <v>0.19178082191780821</v>
      </c>
      <c r="H6" s="13">
        <f t="shared" si="3"/>
        <v>4.1095890410958902E-2</v>
      </c>
      <c r="L6" s="2" t="s">
        <v>48</v>
      </c>
      <c r="M6" s="75">
        <v>10</v>
      </c>
      <c r="N6" s="74">
        <v>0.22</v>
      </c>
    </row>
    <row r="7" spans="1:14" x14ac:dyDescent="0.35">
      <c r="A7" s="2" t="s">
        <v>46</v>
      </c>
      <c r="B7" s="12">
        <f t="shared" si="0"/>
        <v>23</v>
      </c>
      <c r="C7" s="12">
        <v>16</v>
      </c>
      <c r="D7" s="12">
        <v>6</v>
      </c>
      <c r="E7" s="2">
        <v>1</v>
      </c>
      <c r="F7" s="13">
        <f t="shared" si="1"/>
        <v>0.69565217391304346</v>
      </c>
      <c r="G7" s="13">
        <f t="shared" si="2"/>
        <v>0.2608695652173913</v>
      </c>
      <c r="H7" s="13">
        <f t="shared" si="3"/>
        <v>4.3478260869565216E-2</v>
      </c>
      <c r="L7" s="2" t="s">
        <v>41</v>
      </c>
      <c r="M7" s="75">
        <v>11</v>
      </c>
      <c r="N7" s="74">
        <v>0.24</v>
      </c>
    </row>
    <row r="8" spans="1:14" x14ac:dyDescent="0.35">
      <c r="N8" s="39"/>
    </row>
    <row r="9" spans="1:14" x14ac:dyDescent="0.35">
      <c r="N9" s="39"/>
    </row>
    <row r="10" spans="1:14" ht="58" x14ac:dyDescent="0.35">
      <c r="A10" s="47" t="s">
        <v>131</v>
      </c>
      <c r="B10" s="53" t="s">
        <v>3</v>
      </c>
      <c r="C10" s="53" t="s">
        <v>83</v>
      </c>
      <c r="D10" s="53" t="s">
        <v>84</v>
      </c>
      <c r="E10" s="54" t="s">
        <v>129</v>
      </c>
      <c r="F10" s="53" t="s">
        <v>80</v>
      </c>
      <c r="G10" s="53" t="s">
        <v>81</v>
      </c>
      <c r="H10" s="55" t="s">
        <v>130</v>
      </c>
    </row>
    <row r="11" spans="1:14" x14ac:dyDescent="0.35">
      <c r="A11" s="2" t="s">
        <v>12</v>
      </c>
      <c r="B11" s="12">
        <f>SUM(C11:E11)</f>
        <v>119</v>
      </c>
      <c r="C11" s="12">
        <v>52</v>
      </c>
      <c r="D11" s="12">
        <v>20</v>
      </c>
      <c r="E11" s="2">
        <v>47</v>
      </c>
      <c r="F11" s="13">
        <f>C11/B11</f>
        <v>0.43697478991596639</v>
      </c>
      <c r="G11" s="13">
        <f>D11/B11</f>
        <v>0.16806722689075632</v>
      </c>
      <c r="H11" s="13">
        <f>E11/B11</f>
        <v>0.3949579831932773</v>
      </c>
    </row>
    <row r="12" spans="1:14" x14ac:dyDescent="0.35">
      <c r="A12" s="2" t="s">
        <v>44</v>
      </c>
      <c r="B12" s="12">
        <f t="shared" ref="B12:B14" si="4">SUM(C12:E12)</f>
        <v>23</v>
      </c>
      <c r="C12" s="12">
        <v>7</v>
      </c>
      <c r="D12" s="12">
        <v>7</v>
      </c>
      <c r="E12" s="2">
        <v>9</v>
      </c>
      <c r="F12" s="13">
        <f t="shared" ref="F12:F14" si="5">C12/B12</f>
        <v>0.30434782608695654</v>
      </c>
      <c r="G12" s="13">
        <f t="shared" ref="G12:G14" si="6">D12/B12</f>
        <v>0.30434782608695654</v>
      </c>
      <c r="H12" s="13">
        <f t="shared" ref="H12:H14" si="7">E12/B12</f>
        <v>0.39130434782608697</v>
      </c>
    </row>
    <row r="13" spans="1:14" x14ac:dyDescent="0.35">
      <c r="A13" s="2" t="s">
        <v>45</v>
      </c>
      <c r="B13" s="12">
        <f t="shared" si="4"/>
        <v>73</v>
      </c>
      <c r="C13" s="12">
        <v>36</v>
      </c>
      <c r="D13" s="12">
        <v>10</v>
      </c>
      <c r="E13" s="2">
        <v>27</v>
      </c>
      <c r="F13" s="13">
        <f t="shared" si="5"/>
        <v>0.49315068493150682</v>
      </c>
      <c r="G13" s="13">
        <f t="shared" si="6"/>
        <v>0.13698630136986301</v>
      </c>
      <c r="H13" s="13">
        <f t="shared" si="7"/>
        <v>0.36986301369863012</v>
      </c>
    </row>
    <row r="14" spans="1:14" x14ac:dyDescent="0.35">
      <c r="A14" s="2" t="s">
        <v>46</v>
      </c>
      <c r="B14" s="12">
        <f t="shared" si="4"/>
        <v>23</v>
      </c>
      <c r="C14" s="12">
        <v>9</v>
      </c>
      <c r="D14" s="12">
        <v>3</v>
      </c>
      <c r="E14" s="2">
        <v>11</v>
      </c>
      <c r="F14" s="13">
        <f t="shared" si="5"/>
        <v>0.39130434782608697</v>
      </c>
      <c r="G14" s="13">
        <f t="shared" si="6"/>
        <v>0.13043478260869565</v>
      </c>
      <c r="H14" s="13">
        <f t="shared" si="7"/>
        <v>0.47826086956521741</v>
      </c>
    </row>
    <row r="17" spans="1:16" x14ac:dyDescent="0.35">
      <c r="A17" s="47" t="s">
        <v>132</v>
      </c>
      <c r="B17" s="53" t="s">
        <v>3</v>
      </c>
      <c r="C17" s="53" t="s">
        <v>133</v>
      </c>
      <c r="D17" s="53" t="s">
        <v>134</v>
      </c>
      <c r="E17" s="54" t="s">
        <v>135</v>
      </c>
      <c r="F17" s="53" t="s">
        <v>136</v>
      </c>
      <c r="G17" s="53" t="s">
        <v>137</v>
      </c>
      <c r="H17" s="53" t="s">
        <v>138</v>
      </c>
      <c r="I17" s="54" t="s">
        <v>139</v>
      </c>
      <c r="J17" s="53" t="s">
        <v>140</v>
      </c>
      <c r="L17" s="51" t="s">
        <v>132</v>
      </c>
      <c r="M17" s="54"/>
      <c r="N17" s="54"/>
    </row>
    <row r="18" spans="1:16" x14ac:dyDescent="0.35">
      <c r="A18" s="2" t="s">
        <v>12</v>
      </c>
      <c r="B18" s="12">
        <f>SUM(C18:F18)</f>
        <v>119</v>
      </c>
      <c r="C18" s="6">
        <v>49</v>
      </c>
      <c r="D18" s="6">
        <v>43</v>
      </c>
      <c r="E18" s="6">
        <v>16</v>
      </c>
      <c r="F18" s="6">
        <v>11</v>
      </c>
      <c r="G18" s="13">
        <f>C18/B18</f>
        <v>0.41176470588235292</v>
      </c>
      <c r="H18" s="13">
        <f>D18/B18</f>
        <v>0.36134453781512604</v>
      </c>
      <c r="I18" s="13">
        <f>E18/B18</f>
        <v>0.13445378151260504</v>
      </c>
      <c r="J18" s="13">
        <f>F18/B18</f>
        <v>9.2436974789915971E-2</v>
      </c>
      <c r="L18" s="2" t="s">
        <v>199</v>
      </c>
      <c r="M18" s="2">
        <v>4</v>
      </c>
      <c r="N18" s="3">
        <v>0.09</v>
      </c>
      <c r="O18" s="1"/>
      <c r="P18" s="1"/>
    </row>
    <row r="19" spans="1:16" x14ac:dyDescent="0.35">
      <c r="A19" s="2" t="s">
        <v>44</v>
      </c>
      <c r="B19" s="12">
        <f t="shared" ref="B19:B21" si="8">SUM(C19:F19)</f>
        <v>23</v>
      </c>
      <c r="C19" s="6">
        <v>11</v>
      </c>
      <c r="D19" s="6">
        <v>8</v>
      </c>
      <c r="E19" s="6">
        <v>4</v>
      </c>
      <c r="F19" s="12">
        <v>0</v>
      </c>
      <c r="G19" s="13">
        <f t="shared" ref="G19:G21" si="9">C19/B19</f>
        <v>0.47826086956521741</v>
      </c>
      <c r="H19" s="13">
        <f t="shared" ref="H19:H21" si="10">D19/B19</f>
        <v>0.34782608695652173</v>
      </c>
      <c r="I19" s="13">
        <f t="shared" ref="I19:I21" si="11">E19/B19</f>
        <v>0.17391304347826086</v>
      </c>
      <c r="J19" s="13">
        <f t="shared" ref="J19:J21" si="12">F19/B19</f>
        <v>0</v>
      </c>
      <c r="L19" s="2" t="s">
        <v>200</v>
      </c>
      <c r="M19" s="2">
        <v>4</v>
      </c>
      <c r="N19" s="3">
        <v>0.09</v>
      </c>
      <c r="O19" s="1"/>
      <c r="P19" s="1"/>
    </row>
    <row r="20" spans="1:16" x14ac:dyDescent="0.35">
      <c r="A20" s="2" t="s">
        <v>45</v>
      </c>
      <c r="B20" s="12">
        <f t="shared" si="8"/>
        <v>73</v>
      </c>
      <c r="C20" s="6">
        <v>30</v>
      </c>
      <c r="D20" s="6">
        <v>26</v>
      </c>
      <c r="E20" s="6">
        <v>9</v>
      </c>
      <c r="F20" s="6">
        <v>8</v>
      </c>
      <c r="G20" s="13">
        <f t="shared" si="9"/>
        <v>0.41095890410958902</v>
      </c>
      <c r="H20" s="13">
        <f t="shared" si="10"/>
        <v>0.35616438356164382</v>
      </c>
      <c r="I20" s="13">
        <f t="shared" si="11"/>
        <v>0.12328767123287671</v>
      </c>
      <c r="J20" s="13">
        <f t="shared" si="12"/>
        <v>0.1095890410958904</v>
      </c>
      <c r="L20" s="2" t="s">
        <v>201</v>
      </c>
      <c r="M20" s="2">
        <v>4</v>
      </c>
      <c r="N20" s="3">
        <v>0.09</v>
      </c>
    </row>
    <row r="21" spans="1:16" x14ac:dyDescent="0.35">
      <c r="A21" s="2" t="s">
        <v>46</v>
      </c>
      <c r="B21" s="12">
        <f t="shared" si="8"/>
        <v>23</v>
      </c>
      <c r="C21" s="6">
        <v>8</v>
      </c>
      <c r="D21" s="6">
        <v>9</v>
      </c>
      <c r="E21" s="6">
        <v>3</v>
      </c>
      <c r="F21" s="6">
        <v>3</v>
      </c>
      <c r="G21" s="13">
        <f t="shared" si="9"/>
        <v>0.34782608695652173</v>
      </c>
      <c r="H21" s="13">
        <f t="shared" si="10"/>
        <v>0.39130434782608697</v>
      </c>
      <c r="I21" s="13">
        <f t="shared" si="11"/>
        <v>0.13043478260869565</v>
      </c>
      <c r="J21" s="13">
        <f t="shared" si="12"/>
        <v>0.13043478260869565</v>
      </c>
      <c r="L21" s="2" t="s">
        <v>202</v>
      </c>
      <c r="M21" s="2">
        <v>34</v>
      </c>
      <c r="N21" s="3">
        <v>0.74</v>
      </c>
    </row>
    <row r="24" spans="1:16" x14ac:dyDescent="0.35">
      <c r="A24" s="47" t="s">
        <v>141</v>
      </c>
      <c r="B24" s="53" t="s">
        <v>3</v>
      </c>
      <c r="C24" s="53" t="s">
        <v>83</v>
      </c>
      <c r="D24" s="53" t="s">
        <v>84</v>
      </c>
      <c r="E24" s="54" t="s">
        <v>129</v>
      </c>
      <c r="F24" s="53" t="s">
        <v>80</v>
      </c>
      <c r="G24" s="53" t="s">
        <v>81</v>
      </c>
      <c r="H24" s="55" t="s">
        <v>130</v>
      </c>
    </row>
    <row r="25" spans="1:16" x14ac:dyDescent="0.35">
      <c r="A25" s="2" t="s">
        <v>12</v>
      </c>
      <c r="B25" s="12">
        <f>SUM(C25:E25)</f>
        <v>119</v>
      </c>
      <c r="C25" s="12">
        <v>36</v>
      </c>
      <c r="D25" s="12">
        <v>62</v>
      </c>
      <c r="E25" s="2">
        <v>21</v>
      </c>
      <c r="F25" s="13">
        <f>C25/B25</f>
        <v>0.30252100840336132</v>
      </c>
      <c r="G25" s="13">
        <f>D25/B25</f>
        <v>0.52100840336134457</v>
      </c>
      <c r="H25" s="13">
        <f>E25/B25</f>
        <v>0.17647058823529413</v>
      </c>
    </row>
    <row r="26" spans="1:16" x14ac:dyDescent="0.35">
      <c r="A26" s="2" t="s">
        <v>44</v>
      </c>
      <c r="B26" s="12">
        <f t="shared" ref="B26:B28" si="13">SUM(C26:E26)</f>
        <v>23</v>
      </c>
      <c r="C26" s="12">
        <v>9</v>
      </c>
      <c r="D26" s="12">
        <v>10</v>
      </c>
      <c r="E26" s="2">
        <v>4</v>
      </c>
      <c r="F26" s="13">
        <f t="shared" ref="F26:F28" si="14">C26/B26</f>
        <v>0.39130434782608697</v>
      </c>
      <c r="G26" s="13">
        <f t="shared" ref="G26:G28" si="15">D26/B26</f>
        <v>0.43478260869565216</v>
      </c>
      <c r="H26" s="13">
        <f t="shared" ref="H26:H28" si="16">E26/B26</f>
        <v>0.17391304347826086</v>
      </c>
    </row>
    <row r="27" spans="1:16" x14ac:dyDescent="0.35">
      <c r="A27" s="2" t="s">
        <v>45</v>
      </c>
      <c r="B27" s="12">
        <f t="shared" si="13"/>
        <v>73</v>
      </c>
      <c r="C27" s="12">
        <v>16</v>
      </c>
      <c r="D27" s="12">
        <v>44</v>
      </c>
      <c r="E27" s="2">
        <v>13</v>
      </c>
      <c r="F27" s="13">
        <f t="shared" si="14"/>
        <v>0.21917808219178081</v>
      </c>
      <c r="G27" s="13">
        <f t="shared" si="15"/>
        <v>0.60273972602739723</v>
      </c>
      <c r="H27" s="13">
        <f t="shared" si="16"/>
        <v>0.17808219178082191</v>
      </c>
    </row>
    <row r="28" spans="1:16" x14ac:dyDescent="0.35">
      <c r="A28" s="2" t="s">
        <v>46</v>
      </c>
      <c r="B28" s="12">
        <f t="shared" si="13"/>
        <v>23</v>
      </c>
      <c r="C28" s="12">
        <v>11</v>
      </c>
      <c r="D28" s="12">
        <v>8</v>
      </c>
      <c r="E28" s="2">
        <v>4</v>
      </c>
      <c r="F28" s="13">
        <f t="shared" si="14"/>
        <v>0.47826086956521741</v>
      </c>
      <c r="G28" s="13">
        <f t="shared" si="15"/>
        <v>0.34782608695652173</v>
      </c>
      <c r="H28" s="13">
        <f t="shared" si="16"/>
        <v>0.17391304347826086</v>
      </c>
    </row>
    <row r="31" spans="1:16" ht="43.5" x14ac:dyDescent="0.35">
      <c r="A31" s="47" t="s">
        <v>142</v>
      </c>
      <c r="B31" s="53" t="s">
        <v>3</v>
      </c>
      <c r="C31" s="53" t="s">
        <v>83</v>
      </c>
      <c r="D31" s="53" t="s">
        <v>84</v>
      </c>
      <c r="E31" s="54" t="s">
        <v>129</v>
      </c>
      <c r="F31" s="53" t="s">
        <v>80</v>
      </c>
      <c r="G31" s="53" t="s">
        <v>81</v>
      </c>
      <c r="H31" s="55" t="s">
        <v>130</v>
      </c>
    </row>
    <row r="32" spans="1:16" x14ac:dyDescent="0.35">
      <c r="A32" s="2" t="s">
        <v>12</v>
      </c>
      <c r="B32" s="12">
        <f>SUM(C32:E32)</f>
        <v>119</v>
      </c>
      <c r="C32" s="12">
        <v>32</v>
      </c>
      <c r="D32" s="12">
        <v>79</v>
      </c>
      <c r="E32" s="2">
        <v>8</v>
      </c>
      <c r="F32" s="13">
        <f>C32/B32</f>
        <v>0.26890756302521007</v>
      </c>
      <c r="G32" s="13">
        <f>D32/B32</f>
        <v>0.66386554621848737</v>
      </c>
      <c r="H32" s="13">
        <f>E32/B32</f>
        <v>6.7226890756302518E-2</v>
      </c>
    </row>
    <row r="33" spans="1:24" x14ac:dyDescent="0.35">
      <c r="A33" s="2" t="s">
        <v>44</v>
      </c>
      <c r="B33" s="12">
        <f t="shared" ref="B33:B35" si="17">SUM(C33:E33)</f>
        <v>23</v>
      </c>
      <c r="C33" s="12">
        <v>10</v>
      </c>
      <c r="D33" s="12">
        <v>10</v>
      </c>
      <c r="E33" s="2">
        <v>3</v>
      </c>
      <c r="F33" s="13">
        <f t="shared" ref="F33:F35" si="18">C33/B33</f>
        <v>0.43478260869565216</v>
      </c>
      <c r="G33" s="13">
        <f t="shared" ref="G33:G35" si="19">D33/B33</f>
        <v>0.43478260869565216</v>
      </c>
      <c r="H33" s="13">
        <f t="shared" ref="H33:H35" si="20">E33/B33</f>
        <v>0.13043478260869565</v>
      </c>
    </row>
    <row r="34" spans="1:24" x14ac:dyDescent="0.35">
      <c r="A34" s="2" t="s">
        <v>45</v>
      </c>
      <c r="B34" s="12">
        <f t="shared" si="17"/>
        <v>73</v>
      </c>
      <c r="C34" s="12">
        <v>16</v>
      </c>
      <c r="D34" s="12">
        <v>52</v>
      </c>
      <c r="E34" s="2">
        <v>5</v>
      </c>
      <c r="F34" s="13">
        <f t="shared" si="18"/>
        <v>0.21917808219178081</v>
      </c>
      <c r="G34" s="13">
        <f t="shared" si="19"/>
        <v>0.71232876712328763</v>
      </c>
      <c r="H34" s="13">
        <f t="shared" si="20"/>
        <v>6.8493150684931503E-2</v>
      </c>
    </row>
    <row r="35" spans="1:24" x14ac:dyDescent="0.35">
      <c r="A35" s="2" t="s">
        <v>46</v>
      </c>
      <c r="B35" s="12">
        <f t="shared" si="17"/>
        <v>23</v>
      </c>
      <c r="C35" s="12">
        <v>6</v>
      </c>
      <c r="D35" s="12"/>
      <c r="E35" s="2">
        <v>17</v>
      </c>
      <c r="F35" s="13">
        <f t="shared" si="18"/>
        <v>0.2608695652173913</v>
      </c>
      <c r="G35" s="13">
        <f t="shared" si="19"/>
        <v>0</v>
      </c>
      <c r="H35" s="13">
        <f t="shared" si="20"/>
        <v>0.73913043478260865</v>
      </c>
    </row>
    <row r="37" spans="1:24" ht="15" thickBot="1" x14ac:dyDescent="0.4"/>
    <row r="38" spans="1:24" ht="58" x14ac:dyDescent="0.35">
      <c r="A38" s="47" t="s">
        <v>143</v>
      </c>
      <c r="B38" s="10" t="s">
        <v>144</v>
      </c>
      <c r="C38" s="10" t="s">
        <v>145</v>
      </c>
      <c r="D38" s="10" t="s">
        <v>146</v>
      </c>
      <c r="E38" s="10" t="s">
        <v>147</v>
      </c>
      <c r="F38" s="10" t="s">
        <v>129</v>
      </c>
      <c r="G38" s="10" t="s">
        <v>148</v>
      </c>
      <c r="H38" s="9" t="s">
        <v>149</v>
      </c>
      <c r="I38" s="56" t="s">
        <v>144</v>
      </c>
      <c r="J38" s="57" t="s">
        <v>145</v>
      </c>
      <c r="K38" s="57" t="s">
        <v>146</v>
      </c>
      <c r="L38" s="57" t="s">
        <v>147</v>
      </c>
      <c r="M38" s="57" t="s">
        <v>129</v>
      </c>
      <c r="N38" s="57" t="s">
        <v>148</v>
      </c>
    </row>
    <row r="39" spans="1:24" x14ac:dyDescent="0.35">
      <c r="A39" s="2" t="s">
        <v>12</v>
      </c>
      <c r="B39" s="12">
        <v>1</v>
      </c>
      <c r="C39" s="12">
        <v>2</v>
      </c>
      <c r="D39" s="12">
        <v>47</v>
      </c>
      <c r="E39" s="12">
        <v>1</v>
      </c>
      <c r="F39" s="12">
        <v>8</v>
      </c>
      <c r="G39" s="12">
        <v>18</v>
      </c>
      <c r="H39" s="58">
        <v>42</v>
      </c>
      <c r="I39" s="59">
        <f>B39/119</f>
        <v>8.4033613445378148E-3</v>
      </c>
      <c r="J39" s="13">
        <f t="shared" ref="J39:N39" si="21">C39/119</f>
        <v>1.680672268907563E-2</v>
      </c>
      <c r="K39" s="13">
        <f t="shared" si="21"/>
        <v>0.3949579831932773</v>
      </c>
      <c r="L39" s="13">
        <f t="shared" si="21"/>
        <v>8.4033613445378148E-3</v>
      </c>
      <c r="M39" s="13">
        <f t="shared" si="21"/>
        <v>6.7226890756302518E-2</v>
      </c>
      <c r="N39" s="13">
        <f t="shared" si="21"/>
        <v>0.15126050420168066</v>
      </c>
    </row>
    <row r="40" spans="1:24" x14ac:dyDescent="0.35">
      <c r="A40" s="2" t="s">
        <v>44</v>
      </c>
      <c r="B40" s="12"/>
      <c r="C40" s="12"/>
      <c r="D40" s="12">
        <v>9</v>
      </c>
      <c r="E40" s="2"/>
      <c r="F40" s="2"/>
      <c r="G40" s="2">
        <v>1</v>
      </c>
      <c r="H40" s="60">
        <v>13</v>
      </c>
      <c r="I40" s="59">
        <f>B40/23</f>
        <v>0</v>
      </c>
      <c r="J40" s="13">
        <f t="shared" ref="J40:N40" si="22">C40/23</f>
        <v>0</v>
      </c>
      <c r="K40" s="13">
        <f t="shared" si="22"/>
        <v>0.39130434782608697</v>
      </c>
      <c r="L40" s="13">
        <f t="shared" si="22"/>
        <v>0</v>
      </c>
      <c r="M40" s="13">
        <f t="shared" si="22"/>
        <v>0</v>
      </c>
      <c r="N40" s="13">
        <f t="shared" si="22"/>
        <v>4.3478260869565216E-2</v>
      </c>
    </row>
    <row r="41" spans="1:24" x14ac:dyDescent="0.35">
      <c r="A41" s="2" t="s">
        <v>45</v>
      </c>
      <c r="B41" s="12">
        <v>1</v>
      </c>
      <c r="C41" s="12"/>
      <c r="D41" s="12">
        <v>27</v>
      </c>
      <c r="E41" s="2">
        <v>1</v>
      </c>
      <c r="F41" s="2">
        <v>6</v>
      </c>
      <c r="G41" s="2">
        <v>12</v>
      </c>
      <c r="H41" s="60">
        <v>26</v>
      </c>
      <c r="I41" s="59">
        <f>B41/73</f>
        <v>1.3698630136986301E-2</v>
      </c>
      <c r="J41" s="13">
        <f t="shared" ref="J41:N41" si="23">C41/73</f>
        <v>0</v>
      </c>
      <c r="K41" s="13">
        <f t="shared" si="23"/>
        <v>0.36986301369863012</v>
      </c>
      <c r="L41" s="13">
        <f t="shared" si="23"/>
        <v>1.3698630136986301E-2</v>
      </c>
      <c r="M41" s="13">
        <f t="shared" si="23"/>
        <v>8.2191780821917804E-2</v>
      </c>
      <c r="N41" s="13">
        <f t="shared" si="23"/>
        <v>0.16438356164383561</v>
      </c>
    </row>
    <row r="42" spans="1:24" ht="15" thickBot="1" x14ac:dyDescent="0.4">
      <c r="A42" s="2" t="s">
        <v>46</v>
      </c>
      <c r="B42" s="12"/>
      <c r="C42" s="12">
        <v>2</v>
      </c>
      <c r="D42" s="12">
        <v>11</v>
      </c>
      <c r="E42" s="2"/>
      <c r="F42" s="2">
        <v>2</v>
      </c>
      <c r="G42" s="2">
        <v>5</v>
      </c>
      <c r="H42" s="60">
        <v>3</v>
      </c>
      <c r="I42" s="61">
        <f>B42/23</f>
        <v>0</v>
      </c>
      <c r="J42" s="62">
        <f t="shared" ref="J42:N42" si="24">C42/23</f>
        <v>8.6956521739130432E-2</v>
      </c>
      <c r="K42" s="62">
        <f t="shared" si="24"/>
        <v>0.47826086956521741</v>
      </c>
      <c r="L42" s="62">
        <f t="shared" si="24"/>
        <v>0</v>
      </c>
      <c r="M42" s="62">
        <f t="shared" si="24"/>
        <v>8.6956521739130432E-2</v>
      </c>
      <c r="N42" s="62">
        <f t="shared" si="24"/>
        <v>0.21739130434782608</v>
      </c>
    </row>
    <row r="43" spans="1:24" x14ac:dyDescent="0.35">
      <c r="A43" s="63"/>
    </row>
    <row r="44" spans="1:24" ht="15" thickBot="1" x14ac:dyDescent="0.4"/>
    <row r="45" spans="1:24" ht="72.5" customHeight="1" x14ac:dyDescent="0.35">
      <c r="A45" s="47" t="s">
        <v>150</v>
      </c>
      <c r="B45" s="10" t="s">
        <v>151</v>
      </c>
      <c r="C45" s="10" t="s">
        <v>152</v>
      </c>
      <c r="D45" s="10" t="s">
        <v>153</v>
      </c>
      <c r="E45" s="64" t="s">
        <v>154</v>
      </c>
      <c r="F45" s="10" t="s">
        <v>155</v>
      </c>
      <c r="G45" s="10" t="s">
        <v>156</v>
      </c>
      <c r="H45" s="9" t="s">
        <v>129</v>
      </c>
      <c r="I45" s="56" t="s">
        <v>151</v>
      </c>
      <c r="J45" s="57" t="s">
        <v>152</v>
      </c>
      <c r="K45" s="57" t="s">
        <v>153</v>
      </c>
      <c r="L45" s="65" t="s">
        <v>154</v>
      </c>
      <c r="M45" s="57" t="s">
        <v>155</v>
      </c>
      <c r="N45" s="57" t="s">
        <v>156</v>
      </c>
      <c r="Q45" s="77" t="s">
        <v>150</v>
      </c>
      <c r="R45" s="57" t="s">
        <v>151</v>
      </c>
      <c r="S45" s="57" t="s">
        <v>152</v>
      </c>
      <c r="T45" s="57" t="s">
        <v>153</v>
      </c>
      <c r="U45" s="57" t="s">
        <v>154</v>
      </c>
      <c r="V45" s="57" t="s">
        <v>155</v>
      </c>
      <c r="W45" s="57" t="s">
        <v>156</v>
      </c>
      <c r="X45" s="57" t="s">
        <v>129</v>
      </c>
    </row>
    <row r="46" spans="1:24" x14ac:dyDescent="0.35">
      <c r="A46" s="2" t="s">
        <v>12</v>
      </c>
      <c r="B46" s="12">
        <v>6</v>
      </c>
      <c r="C46" s="12">
        <v>11</v>
      </c>
      <c r="D46" s="12">
        <v>34</v>
      </c>
      <c r="E46" s="12">
        <v>46</v>
      </c>
      <c r="F46" s="12">
        <v>13</v>
      </c>
      <c r="G46" s="12">
        <v>3</v>
      </c>
      <c r="H46" s="58">
        <v>6</v>
      </c>
      <c r="I46" s="59">
        <f>B46/119</f>
        <v>5.0420168067226892E-2</v>
      </c>
      <c r="J46" s="13">
        <f t="shared" ref="J46:N46" si="25">C46/119</f>
        <v>9.2436974789915971E-2</v>
      </c>
      <c r="K46" s="13">
        <f t="shared" si="25"/>
        <v>0.2857142857142857</v>
      </c>
      <c r="L46" s="13">
        <f t="shared" si="25"/>
        <v>0.38655462184873951</v>
      </c>
      <c r="M46" s="13">
        <f t="shared" si="25"/>
        <v>0.1092436974789916</v>
      </c>
      <c r="N46" s="13">
        <f t="shared" si="25"/>
        <v>2.5210084033613446E-2</v>
      </c>
      <c r="Q46" s="77"/>
      <c r="R46" s="2">
        <v>14</v>
      </c>
      <c r="S46" s="2">
        <v>13</v>
      </c>
      <c r="T46" s="2">
        <v>8</v>
      </c>
      <c r="U46" s="2">
        <v>8</v>
      </c>
      <c r="V46" s="2">
        <v>0</v>
      </c>
      <c r="W46" s="2">
        <v>1</v>
      </c>
      <c r="X46" s="2">
        <v>2</v>
      </c>
    </row>
    <row r="47" spans="1:24" x14ac:dyDescent="0.35">
      <c r="A47" s="2" t="s">
        <v>44</v>
      </c>
      <c r="B47" s="12">
        <v>1</v>
      </c>
      <c r="C47" s="12">
        <v>2</v>
      </c>
      <c r="D47" s="12">
        <v>8</v>
      </c>
      <c r="E47" s="2">
        <v>5</v>
      </c>
      <c r="F47" s="2">
        <v>3</v>
      </c>
      <c r="G47" s="2">
        <v>1</v>
      </c>
      <c r="H47" s="60">
        <v>3</v>
      </c>
      <c r="I47" s="59">
        <f>B47/23</f>
        <v>4.3478260869565216E-2</v>
      </c>
      <c r="J47" s="13">
        <f t="shared" ref="J47:N47" si="26">C47/23</f>
        <v>8.6956521739130432E-2</v>
      </c>
      <c r="K47" s="13">
        <f t="shared" si="26"/>
        <v>0.34782608695652173</v>
      </c>
      <c r="L47" s="13">
        <f t="shared" si="26"/>
        <v>0.21739130434782608</v>
      </c>
      <c r="M47" s="13">
        <f t="shared" si="26"/>
        <v>0.13043478260869565</v>
      </c>
      <c r="N47" s="13">
        <f t="shared" si="26"/>
        <v>4.3478260869565216E-2</v>
      </c>
      <c r="Q47" s="77"/>
      <c r="R47" s="3">
        <v>0.3</v>
      </c>
      <c r="S47" s="3">
        <v>0.28000000000000003</v>
      </c>
      <c r="T47" s="3">
        <v>0.17</v>
      </c>
      <c r="U47" s="3">
        <v>0.17</v>
      </c>
      <c r="V47" s="3">
        <v>0</v>
      </c>
      <c r="W47" s="3">
        <v>0.02</v>
      </c>
      <c r="X47" s="3">
        <v>0.04</v>
      </c>
    </row>
    <row r="48" spans="1:24" x14ac:dyDescent="0.35">
      <c r="A48" s="2" t="s">
        <v>45</v>
      </c>
      <c r="B48" s="12">
        <v>3</v>
      </c>
      <c r="C48" s="12">
        <v>6</v>
      </c>
      <c r="D48" s="12">
        <v>19</v>
      </c>
      <c r="E48" s="2">
        <v>34</v>
      </c>
      <c r="F48" s="2">
        <v>8</v>
      </c>
      <c r="G48" s="2">
        <v>1</v>
      </c>
      <c r="H48" s="60">
        <v>2</v>
      </c>
      <c r="I48" s="59">
        <f>B48/73</f>
        <v>4.1095890410958902E-2</v>
      </c>
      <c r="J48" s="13">
        <f t="shared" ref="J48:N48" si="27">C48/73</f>
        <v>8.2191780821917804E-2</v>
      </c>
      <c r="K48" s="13">
        <f t="shared" si="27"/>
        <v>0.26027397260273971</v>
      </c>
      <c r="L48" s="13">
        <f t="shared" si="27"/>
        <v>0.46575342465753422</v>
      </c>
      <c r="M48" s="13">
        <f t="shared" si="27"/>
        <v>0.1095890410958904</v>
      </c>
      <c r="N48" s="13">
        <f t="shared" si="27"/>
        <v>1.3698630136986301E-2</v>
      </c>
    </row>
    <row r="49" spans="1:23" ht="15" thickBot="1" x14ac:dyDescent="0.4">
      <c r="A49" s="2" t="s">
        <v>46</v>
      </c>
      <c r="B49" s="12">
        <v>2</v>
      </c>
      <c r="C49" s="12">
        <v>3</v>
      </c>
      <c r="D49" s="12">
        <v>7</v>
      </c>
      <c r="E49" s="2">
        <v>7</v>
      </c>
      <c r="F49" s="2">
        <v>2</v>
      </c>
      <c r="G49" s="2">
        <v>1</v>
      </c>
      <c r="H49" s="60">
        <v>1</v>
      </c>
      <c r="I49" s="61">
        <f>B49/23</f>
        <v>8.6956521739130432E-2</v>
      </c>
      <c r="J49" s="62">
        <f t="shared" ref="J49:N49" si="28">C49/23</f>
        <v>0.13043478260869565</v>
      </c>
      <c r="K49" s="62">
        <f t="shared" si="28"/>
        <v>0.30434782608695654</v>
      </c>
      <c r="L49" s="62">
        <f t="shared" si="28"/>
        <v>0.30434782608695654</v>
      </c>
      <c r="M49" s="62">
        <f t="shared" si="28"/>
        <v>8.6956521739130432E-2</v>
      </c>
      <c r="N49" s="62">
        <f t="shared" si="28"/>
        <v>4.3478260869565216E-2</v>
      </c>
    </row>
    <row r="50" spans="1:23" x14ac:dyDescent="0.35">
      <c r="B50" s="39"/>
      <c r="C50" s="6"/>
      <c r="D50" s="39"/>
      <c r="E50" s="6"/>
    </row>
    <row r="51" spans="1:23" ht="15" thickBot="1" x14ac:dyDescent="0.4">
      <c r="B51" s="39"/>
      <c r="C51" s="6"/>
    </row>
    <row r="52" spans="1:23" ht="43.5" customHeight="1" x14ac:dyDescent="0.35">
      <c r="A52" s="47" t="s">
        <v>157</v>
      </c>
      <c r="B52" s="10" t="s">
        <v>158</v>
      </c>
      <c r="C52" s="10" t="s">
        <v>159</v>
      </c>
      <c r="D52" s="10" t="s">
        <v>160</v>
      </c>
      <c r="E52" s="10" t="s">
        <v>161</v>
      </c>
      <c r="F52" s="10" t="s">
        <v>162</v>
      </c>
      <c r="G52" s="9" t="s">
        <v>163</v>
      </c>
      <c r="H52" s="56" t="s">
        <v>158</v>
      </c>
      <c r="I52" s="57" t="s">
        <v>159</v>
      </c>
      <c r="J52" s="57" t="s">
        <v>160</v>
      </c>
      <c r="K52" s="57" t="s">
        <v>161</v>
      </c>
      <c r="L52" s="57" t="s">
        <v>162</v>
      </c>
      <c r="M52" s="66" t="s">
        <v>163</v>
      </c>
      <c r="Q52" s="76" t="s">
        <v>157</v>
      </c>
      <c r="R52" s="57" t="s">
        <v>161</v>
      </c>
      <c r="S52" s="57" t="s">
        <v>160</v>
      </c>
      <c r="T52" s="57" t="s">
        <v>163</v>
      </c>
      <c r="U52" s="57" t="s">
        <v>158</v>
      </c>
      <c r="V52" s="57" t="s">
        <v>159</v>
      </c>
      <c r="W52" s="57" t="s">
        <v>162</v>
      </c>
    </row>
    <row r="53" spans="1:23" x14ac:dyDescent="0.35">
      <c r="A53" s="2" t="s">
        <v>12</v>
      </c>
      <c r="B53" s="12">
        <v>8</v>
      </c>
      <c r="C53" s="12">
        <v>4</v>
      </c>
      <c r="D53" s="12">
        <v>40</v>
      </c>
      <c r="E53" s="12">
        <v>32</v>
      </c>
      <c r="F53" s="12">
        <v>8</v>
      </c>
      <c r="G53" s="58">
        <v>27</v>
      </c>
      <c r="H53" s="59">
        <f>B53/119</f>
        <v>6.7226890756302518E-2</v>
      </c>
      <c r="I53" s="59">
        <f t="shared" ref="I53:M53" si="29">C53/119</f>
        <v>3.3613445378151259E-2</v>
      </c>
      <c r="J53" s="59">
        <f t="shared" si="29"/>
        <v>0.33613445378151263</v>
      </c>
      <c r="K53" s="59">
        <f t="shared" si="29"/>
        <v>0.26890756302521007</v>
      </c>
      <c r="L53" s="59">
        <f t="shared" si="29"/>
        <v>6.7226890756302518E-2</v>
      </c>
      <c r="M53" s="59">
        <f t="shared" si="29"/>
        <v>0.22689075630252101</v>
      </c>
      <c r="Q53" s="76"/>
      <c r="R53" s="12">
        <v>6</v>
      </c>
      <c r="S53" s="12">
        <v>13</v>
      </c>
      <c r="T53" s="12">
        <v>7</v>
      </c>
      <c r="U53" s="12">
        <v>8</v>
      </c>
      <c r="V53" s="12">
        <v>4</v>
      </c>
      <c r="W53" s="12">
        <v>8</v>
      </c>
    </row>
    <row r="54" spans="1:23" x14ac:dyDescent="0.35">
      <c r="A54" s="2" t="s">
        <v>44</v>
      </c>
      <c r="B54" s="12">
        <v>3</v>
      </c>
      <c r="C54" s="12">
        <v>1</v>
      </c>
      <c r="D54" s="12">
        <v>8</v>
      </c>
      <c r="E54" s="12">
        <v>4</v>
      </c>
      <c r="F54" s="12">
        <v>1</v>
      </c>
      <c r="G54" s="58">
        <v>6</v>
      </c>
      <c r="H54" s="59">
        <f>B54/23</f>
        <v>0.13043478260869565</v>
      </c>
      <c r="I54" s="59">
        <f t="shared" ref="I54:M54" si="30">C54/23</f>
        <v>4.3478260869565216E-2</v>
      </c>
      <c r="J54" s="59">
        <f t="shared" si="30"/>
        <v>0.34782608695652173</v>
      </c>
      <c r="K54" s="59">
        <f t="shared" si="30"/>
        <v>0.17391304347826086</v>
      </c>
      <c r="L54" s="59">
        <f t="shared" si="30"/>
        <v>4.3478260869565216E-2</v>
      </c>
      <c r="M54" s="59">
        <f t="shared" si="30"/>
        <v>0.2608695652173913</v>
      </c>
      <c r="Q54" s="76"/>
      <c r="R54" s="3">
        <v>0.13</v>
      </c>
      <c r="S54" s="3">
        <v>0.28000000000000003</v>
      </c>
      <c r="T54" s="3">
        <v>0.15</v>
      </c>
      <c r="U54" s="3">
        <v>0.17</v>
      </c>
      <c r="V54" s="3">
        <v>0.09</v>
      </c>
      <c r="W54" s="3">
        <v>0.17</v>
      </c>
    </row>
    <row r="55" spans="1:23" x14ac:dyDescent="0.35">
      <c r="A55" s="2" t="s">
        <v>45</v>
      </c>
      <c r="B55" s="12">
        <v>3</v>
      </c>
      <c r="C55" s="12">
        <v>1</v>
      </c>
      <c r="D55" s="12">
        <v>26</v>
      </c>
      <c r="E55" s="12">
        <v>22</v>
      </c>
      <c r="F55" s="12">
        <v>4</v>
      </c>
      <c r="G55" s="58">
        <v>17</v>
      </c>
      <c r="H55" s="59">
        <f>B55/73</f>
        <v>4.1095890410958902E-2</v>
      </c>
      <c r="I55" s="59">
        <f t="shared" ref="I55:M55" si="31">C55/73</f>
        <v>1.3698630136986301E-2</v>
      </c>
      <c r="J55" s="59">
        <f t="shared" si="31"/>
        <v>0.35616438356164382</v>
      </c>
      <c r="K55" s="59">
        <f t="shared" si="31"/>
        <v>0.30136986301369861</v>
      </c>
      <c r="L55" s="59">
        <f t="shared" si="31"/>
        <v>5.4794520547945202E-2</v>
      </c>
      <c r="M55" s="59">
        <f t="shared" si="31"/>
        <v>0.23287671232876711</v>
      </c>
    </row>
    <row r="56" spans="1:23" x14ac:dyDescent="0.35">
      <c r="A56" s="2" t="s">
        <v>46</v>
      </c>
      <c r="B56" s="12">
        <v>2</v>
      </c>
      <c r="C56" s="12">
        <v>2</v>
      </c>
      <c r="D56" s="12">
        <v>6</v>
      </c>
      <c r="E56" s="12">
        <v>6</v>
      </c>
      <c r="F56" s="12">
        <v>3</v>
      </c>
      <c r="G56" s="58">
        <v>4</v>
      </c>
      <c r="H56" s="59">
        <f>B56/23</f>
        <v>8.6956521739130432E-2</v>
      </c>
      <c r="I56" s="59">
        <f t="shared" ref="I56:M56" si="32">C56/23</f>
        <v>8.6956521739130432E-2</v>
      </c>
      <c r="J56" s="59">
        <f t="shared" si="32"/>
        <v>0.2608695652173913</v>
      </c>
      <c r="K56" s="59">
        <f t="shared" si="32"/>
        <v>0.2608695652173913</v>
      </c>
      <c r="L56" s="59">
        <f t="shared" si="32"/>
        <v>0.13043478260869565</v>
      </c>
      <c r="M56" s="59">
        <f t="shared" si="32"/>
        <v>0.17391304347826086</v>
      </c>
      <c r="R56" s="1"/>
      <c r="S56" s="1"/>
      <c r="T56" s="1"/>
      <c r="U56" s="1"/>
      <c r="V56" s="1"/>
      <c r="W56" s="1"/>
    </row>
    <row r="57" spans="1:23" x14ac:dyDescent="0.35">
      <c r="B57" s="39"/>
      <c r="C57" s="6"/>
    </row>
    <row r="58" spans="1:23" x14ac:dyDescent="0.35">
      <c r="B58" s="39"/>
      <c r="C58" s="6"/>
    </row>
    <row r="59" spans="1:23" ht="29" x14ac:dyDescent="0.35">
      <c r="A59" s="47" t="s">
        <v>164</v>
      </c>
      <c r="B59" s="53" t="s">
        <v>3</v>
      </c>
      <c r="C59" s="53" t="s">
        <v>83</v>
      </c>
      <c r="D59" s="53" t="s">
        <v>84</v>
      </c>
      <c r="E59" s="54" t="s">
        <v>129</v>
      </c>
      <c r="F59" s="53" t="s">
        <v>80</v>
      </c>
      <c r="G59" s="53" t="s">
        <v>81</v>
      </c>
      <c r="H59" s="55" t="s">
        <v>130</v>
      </c>
    </row>
    <row r="60" spans="1:23" x14ac:dyDescent="0.35">
      <c r="A60" s="2" t="s">
        <v>12</v>
      </c>
      <c r="B60" s="12">
        <f>SUM(C60:E60)</f>
        <v>119</v>
      </c>
      <c r="C60" s="12">
        <v>15</v>
      </c>
      <c r="D60" s="12">
        <v>84</v>
      </c>
      <c r="E60" s="2">
        <v>20</v>
      </c>
      <c r="F60" s="13">
        <f>C60/B60</f>
        <v>0.12605042016806722</v>
      </c>
      <c r="G60" s="13">
        <f>D60/B60</f>
        <v>0.70588235294117652</v>
      </c>
      <c r="H60" s="13">
        <f>E60/B60</f>
        <v>0.16806722689075632</v>
      </c>
    </row>
    <row r="61" spans="1:23" x14ac:dyDescent="0.35">
      <c r="A61" s="2" t="s">
        <v>44</v>
      </c>
      <c r="B61" s="12">
        <f t="shared" ref="B61:B63" si="33">SUM(C61:E61)</f>
        <v>23</v>
      </c>
      <c r="C61" s="12">
        <v>0</v>
      </c>
      <c r="D61" s="12">
        <v>20</v>
      </c>
      <c r="E61" s="2">
        <v>3</v>
      </c>
      <c r="F61" s="13">
        <f t="shared" ref="F61:F63" si="34">C61/B61</f>
        <v>0</v>
      </c>
      <c r="G61" s="13">
        <f t="shared" ref="G61:G63" si="35">D61/B61</f>
        <v>0.86956521739130432</v>
      </c>
      <c r="H61" s="13">
        <f t="shared" ref="H61:H63" si="36">E61/B61</f>
        <v>0.13043478260869565</v>
      </c>
    </row>
    <row r="62" spans="1:23" x14ac:dyDescent="0.35">
      <c r="A62" s="2" t="s">
        <v>45</v>
      </c>
      <c r="B62" s="12">
        <f t="shared" si="33"/>
        <v>73</v>
      </c>
      <c r="C62" s="12">
        <v>10</v>
      </c>
      <c r="D62" s="12">
        <v>52</v>
      </c>
      <c r="E62" s="2">
        <v>11</v>
      </c>
      <c r="F62" s="13">
        <f t="shared" si="34"/>
        <v>0.13698630136986301</v>
      </c>
      <c r="G62" s="13">
        <f t="shared" si="35"/>
        <v>0.71232876712328763</v>
      </c>
      <c r="H62" s="13">
        <f t="shared" si="36"/>
        <v>0.15068493150684931</v>
      </c>
    </row>
    <row r="63" spans="1:23" x14ac:dyDescent="0.35">
      <c r="A63" s="2" t="s">
        <v>46</v>
      </c>
      <c r="B63" s="12">
        <f t="shared" si="33"/>
        <v>23</v>
      </c>
      <c r="C63" s="12">
        <v>5</v>
      </c>
      <c r="D63" s="12">
        <v>12</v>
      </c>
      <c r="E63" s="2">
        <v>6</v>
      </c>
      <c r="F63" s="13">
        <f t="shared" si="34"/>
        <v>0.21739130434782608</v>
      </c>
      <c r="G63" s="13">
        <f t="shared" si="35"/>
        <v>0.52173913043478259</v>
      </c>
      <c r="H63" s="13">
        <f t="shared" si="36"/>
        <v>0.2608695652173913</v>
      </c>
    </row>
    <row r="64" spans="1:23" x14ac:dyDescent="0.35">
      <c r="B64" s="39"/>
      <c r="C64" s="6"/>
    </row>
    <row r="65" spans="1:23" x14ac:dyDescent="0.35">
      <c r="B65" s="39"/>
      <c r="C65" s="6"/>
    </row>
    <row r="66" spans="1:23" x14ac:dyDescent="0.35">
      <c r="A66" s="47" t="s">
        <v>165</v>
      </c>
      <c r="B66" s="39"/>
      <c r="C66" s="6"/>
    </row>
    <row r="67" spans="1:23" x14ac:dyDescent="0.35">
      <c r="A67" s="18" t="s">
        <v>166</v>
      </c>
      <c r="B67" s="12">
        <v>1</v>
      </c>
      <c r="C67" s="13">
        <f>B67/15</f>
        <v>6.6666666666666666E-2</v>
      </c>
    </row>
    <row r="68" spans="1:23" x14ac:dyDescent="0.35">
      <c r="A68" s="18" t="s">
        <v>167</v>
      </c>
      <c r="B68" s="12">
        <v>6</v>
      </c>
      <c r="C68" s="13">
        <f t="shared" ref="C68:C77" si="37">B68/15</f>
        <v>0.4</v>
      </c>
    </row>
    <row r="69" spans="1:23" x14ac:dyDescent="0.35">
      <c r="A69" s="18" t="s">
        <v>168</v>
      </c>
      <c r="B69" s="12">
        <v>1</v>
      </c>
      <c r="C69" s="13">
        <f t="shared" si="37"/>
        <v>6.6666666666666666E-2</v>
      </c>
    </row>
    <row r="70" spans="1:23" x14ac:dyDescent="0.35">
      <c r="A70" s="18" t="s">
        <v>169</v>
      </c>
      <c r="B70" s="12">
        <v>1</v>
      </c>
      <c r="C70" s="13">
        <f t="shared" si="37"/>
        <v>6.6666666666666666E-2</v>
      </c>
    </row>
    <row r="71" spans="1:23" x14ac:dyDescent="0.35">
      <c r="A71" s="18" t="s">
        <v>48</v>
      </c>
      <c r="B71" s="12">
        <v>1</v>
      </c>
      <c r="C71" s="13">
        <f t="shared" si="37"/>
        <v>6.6666666666666666E-2</v>
      </c>
    </row>
    <row r="72" spans="1:23" x14ac:dyDescent="0.35">
      <c r="A72" s="18" t="s">
        <v>170</v>
      </c>
      <c r="B72" s="12">
        <v>1</v>
      </c>
      <c r="C72" s="13">
        <f t="shared" si="37"/>
        <v>6.6666666666666666E-2</v>
      </c>
    </row>
    <row r="73" spans="1:23" x14ac:dyDescent="0.35">
      <c r="A73" s="18" t="s">
        <v>171</v>
      </c>
      <c r="B73" s="12">
        <v>1</v>
      </c>
      <c r="C73" s="13">
        <f t="shared" si="37"/>
        <v>6.6666666666666666E-2</v>
      </c>
    </row>
    <row r="74" spans="1:23" x14ac:dyDescent="0.35">
      <c r="A74" s="18" t="s">
        <v>172</v>
      </c>
      <c r="B74" s="12">
        <v>1</v>
      </c>
      <c r="C74" s="13">
        <f t="shared" si="37"/>
        <v>6.6666666666666666E-2</v>
      </c>
    </row>
    <row r="75" spans="1:23" x14ac:dyDescent="0.35">
      <c r="A75" s="18" t="s">
        <v>173</v>
      </c>
      <c r="B75" s="12">
        <v>1</v>
      </c>
      <c r="C75" s="13">
        <f t="shared" si="37"/>
        <v>6.6666666666666666E-2</v>
      </c>
    </row>
    <row r="76" spans="1:23" x14ac:dyDescent="0.35">
      <c r="A76" s="18" t="s">
        <v>174</v>
      </c>
      <c r="B76" s="12">
        <v>1</v>
      </c>
      <c r="C76" s="13">
        <f t="shared" si="37"/>
        <v>6.6666666666666666E-2</v>
      </c>
    </row>
    <row r="77" spans="1:23" x14ac:dyDescent="0.35">
      <c r="A77" s="18" t="s">
        <v>175</v>
      </c>
      <c r="B77" s="2">
        <f>SUM(B67:B76)</f>
        <v>15</v>
      </c>
      <c r="C77" s="13">
        <f t="shared" si="37"/>
        <v>1</v>
      </c>
    </row>
    <row r="78" spans="1:23" x14ac:dyDescent="0.35">
      <c r="A78" s="39" t="s">
        <v>176</v>
      </c>
    </row>
    <row r="80" spans="1:23" x14ac:dyDescent="0.35"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</row>
    <row r="81" spans="1:27" ht="43.5" x14ac:dyDescent="0.35">
      <c r="A81" s="47" t="s">
        <v>177</v>
      </c>
      <c r="B81" s="53" t="s">
        <v>3</v>
      </c>
      <c r="C81" s="53" t="s">
        <v>83</v>
      </c>
      <c r="D81" s="53" t="s">
        <v>84</v>
      </c>
      <c r="E81" s="54" t="s">
        <v>129</v>
      </c>
      <c r="F81" s="53" t="s">
        <v>80</v>
      </c>
      <c r="G81" s="53" t="s">
        <v>81</v>
      </c>
      <c r="H81" s="55" t="s">
        <v>130</v>
      </c>
      <c r="K81" s="84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4"/>
    </row>
    <row r="82" spans="1:27" x14ac:dyDescent="0.35">
      <c r="A82" s="2" t="s">
        <v>12</v>
      </c>
      <c r="B82" s="12">
        <f>SUM(C82:E82)</f>
        <v>119</v>
      </c>
      <c r="C82" s="12">
        <v>35</v>
      </c>
      <c r="D82" s="12">
        <v>74</v>
      </c>
      <c r="E82" s="2">
        <v>10</v>
      </c>
      <c r="F82" s="13">
        <f>C82/B82</f>
        <v>0.29411764705882354</v>
      </c>
      <c r="G82" s="13">
        <f>D82/B82</f>
        <v>0.62184873949579833</v>
      </c>
      <c r="H82" s="13">
        <f>E82/B82</f>
        <v>8.4033613445378158E-2</v>
      </c>
      <c r="K82" s="84"/>
      <c r="L82" s="84"/>
      <c r="M82" s="84"/>
      <c r="N82" s="86"/>
      <c r="O82" s="84"/>
      <c r="P82" s="84"/>
      <c r="Q82" s="84"/>
      <c r="R82" s="86"/>
      <c r="S82" s="84"/>
      <c r="T82" s="86"/>
      <c r="U82" s="86"/>
      <c r="V82" s="86"/>
      <c r="W82" s="84"/>
    </row>
    <row r="83" spans="1:27" x14ac:dyDescent="0.35">
      <c r="A83" s="2" t="s">
        <v>44</v>
      </c>
      <c r="B83" s="12">
        <f t="shared" ref="B83:B85" si="38">SUM(C83:E83)</f>
        <v>23</v>
      </c>
      <c r="C83" s="12">
        <v>7</v>
      </c>
      <c r="D83" s="12">
        <v>16</v>
      </c>
      <c r="E83" s="2">
        <v>0</v>
      </c>
      <c r="F83" s="13">
        <f t="shared" ref="F83:F85" si="39">C83/B83</f>
        <v>0.30434782608695654</v>
      </c>
      <c r="G83" s="13">
        <f t="shared" ref="G83:G85" si="40">D83/B83</f>
        <v>0.69565217391304346</v>
      </c>
      <c r="H83" s="13">
        <f t="shared" ref="H83:H85" si="41">E83/B83</f>
        <v>0</v>
      </c>
      <c r="K83" s="84"/>
      <c r="L83" s="84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4"/>
    </row>
    <row r="84" spans="1:27" x14ac:dyDescent="0.35">
      <c r="A84" s="2" t="s">
        <v>45</v>
      </c>
      <c r="B84" s="12">
        <f t="shared" si="38"/>
        <v>73</v>
      </c>
      <c r="C84" s="12">
        <v>21</v>
      </c>
      <c r="D84" s="12">
        <v>42</v>
      </c>
      <c r="E84" s="2">
        <v>10</v>
      </c>
      <c r="F84" s="13">
        <f t="shared" si="39"/>
        <v>0.28767123287671231</v>
      </c>
      <c r="G84" s="13">
        <f t="shared" si="40"/>
        <v>0.57534246575342463</v>
      </c>
      <c r="H84" s="13">
        <f t="shared" si="41"/>
        <v>0.13698630136986301</v>
      </c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</row>
    <row r="85" spans="1:27" x14ac:dyDescent="0.35">
      <c r="A85" s="2" t="s">
        <v>46</v>
      </c>
      <c r="B85" s="12">
        <f t="shared" si="38"/>
        <v>23</v>
      </c>
      <c r="C85" s="12">
        <v>7</v>
      </c>
      <c r="D85" s="12">
        <v>16</v>
      </c>
      <c r="E85" s="2">
        <v>0</v>
      </c>
      <c r="F85" s="13">
        <f t="shared" si="39"/>
        <v>0.30434782608695654</v>
      </c>
      <c r="G85" s="13">
        <f t="shared" si="40"/>
        <v>0.69565217391304346</v>
      </c>
      <c r="H85" s="13">
        <f t="shared" si="41"/>
        <v>0</v>
      </c>
    </row>
    <row r="88" spans="1:27" ht="72.5" x14ac:dyDescent="0.35">
      <c r="A88" s="47" t="s">
        <v>178</v>
      </c>
      <c r="B88" s="53" t="s">
        <v>179</v>
      </c>
      <c r="C88" s="53" t="s">
        <v>180</v>
      </c>
      <c r="D88" s="53" t="s">
        <v>181</v>
      </c>
      <c r="E88" s="53" t="s">
        <v>182</v>
      </c>
      <c r="F88" s="53" t="s">
        <v>183</v>
      </c>
      <c r="G88" s="53" t="s">
        <v>179</v>
      </c>
      <c r="H88" s="53" t="s">
        <v>180</v>
      </c>
      <c r="I88" s="53" t="s">
        <v>181</v>
      </c>
      <c r="J88" s="53" t="s">
        <v>182</v>
      </c>
      <c r="K88" s="53" t="s">
        <v>183</v>
      </c>
      <c r="Q88" s="47" t="s">
        <v>178</v>
      </c>
      <c r="R88" s="53" t="s">
        <v>203</v>
      </c>
      <c r="S88" s="53" t="s">
        <v>183</v>
      </c>
      <c r="T88" s="53" t="s">
        <v>204</v>
      </c>
      <c r="U88" s="53" t="s">
        <v>205</v>
      </c>
      <c r="V88" s="53" t="s">
        <v>206</v>
      </c>
      <c r="W88" s="53" t="s">
        <v>180</v>
      </c>
      <c r="X88" s="53" t="s">
        <v>207</v>
      </c>
      <c r="Y88" s="53" t="s">
        <v>179</v>
      </c>
      <c r="Z88" s="53" t="s">
        <v>208</v>
      </c>
      <c r="AA88" s="53" t="s">
        <v>181</v>
      </c>
    </row>
    <row r="89" spans="1:27" x14ac:dyDescent="0.35">
      <c r="A89" s="60" t="s">
        <v>12</v>
      </c>
      <c r="B89" s="12">
        <v>38</v>
      </c>
      <c r="C89" s="12">
        <v>10</v>
      </c>
      <c r="D89" s="12">
        <v>8</v>
      </c>
      <c r="E89" s="12">
        <v>32</v>
      </c>
      <c r="F89" s="58">
        <v>31</v>
      </c>
      <c r="G89" s="59">
        <f>B89/119</f>
        <v>0.31932773109243695</v>
      </c>
      <c r="H89" s="59">
        <f t="shared" ref="H89:K89" si="42">C89/119</f>
        <v>8.4033613445378158E-2</v>
      </c>
      <c r="I89" s="59">
        <f t="shared" si="42"/>
        <v>6.7226890756302518E-2</v>
      </c>
      <c r="J89" s="59">
        <f t="shared" si="42"/>
        <v>0.26890756302521007</v>
      </c>
      <c r="K89" s="59">
        <f t="shared" si="42"/>
        <v>0.26050420168067229</v>
      </c>
      <c r="Q89" s="79"/>
      <c r="R89" s="2">
        <v>1</v>
      </c>
      <c r="S89" s="2">
        <v>17</v>
      </c>
      <c r="T89" s="2">
        <v>1</v>
      </c>
      <c r="U89" s="2">
        <v>1</v>
      </c>
      <c r="V89" s="2">
        <v>1</v>
      </c>
      <c r="W89" s="2">
        <v>9</v>
      </c>
      <c r="X89" s="2">
        <v>1</v>
      </c>
      <c r="Y89" s="2">
        <v>7</v>
      </c>
      <c r="Z89" s="2">
        <v>7</v>
      </c>
      <c r="AA89" s="60">
        <v>1</v>
      </c>
    </row>
    <row r="90" spans="1:27" x14ac:dyDescent="0.35">
      <c r="A90" s="60" t="s">
        <v>44</v>
      </c>
      <c r="B90" s="12">
        <v>5</v>
      </c>
      <c r="C90" s="12">
        <v>3</v>
      </c>
      <c r="D90" s="12">
        <v>3</v>
      </c>
      <c r="E90" s="12">
        <v>7</v>
      </c>
      <c r="F90" s="58">
        <v>5</v>
      </c>
      <c r="G90" s="59">
        <f>B90/23</f>
        <v>0.21739130434782608</v>
      </c>
      <c r="H90" s="59">
        <f t="shared" ref="H90:K90" si="43">C90/23</f>
        <v>0.13043478260869565</v>
      </c>
      <c r="I90" s="59">
        <f t="shared" si="43"/>
        <v>0.13043478260869565</v>
      </c>
      <c r="J90" s="59">
        <f t="shared" si="43"/>
        <v>0.30434782608695654</v>
      </c>
      <c r="K90" s="59">
        <f t="shared" si="43"/>
        <v>0.21739130434782608</v>
      </c>
      <c r="Q90" s="80"/>
      <c r="R90" s="81">
        <v>2.1739130434782608E-2</v>
      </c>
      <c r="S90" s="81">
        <v>0.36956521739130432</v>
      </c>
      <c r="T90" s="81">
        <v>2.1739130434782608E-2</v>
      </c>
      <c r="U90" s="81">
        <v>2.1739130434782608E-2</v>
      </c>
      <c r="V90" s="81">
        <v>2.1739130434782608E-2</v>
      </c>
      <c r="W90" s="81">
        <v>0.19565217391304349</v>
      </c>
      <c r="X90" s="81">
        <v>2.1739130434782608E-2</v>
      </c>
      <c r="Y90" s="81">
        <v>0.15217391304347827</v>
      </c>
      <c r="Z90" s="81">
        <v>0.15217391304347827</v>
      </c>
      <c r="AA90" s="82">
        <v>2.1739130434782608E-2</v>
      </c>
    </row>
    <row r="91" spans="1:27" x14ac:dyDescent="0.35">
      <c r="A91" s="60" t="s">
        <v>45</v>
      </c>
      <c r="B91" s="12">
        <v>25</v>
      </c>
      <c r="C91" s="12">
        <v>6</v>
      </c>
      <c r="D91" s="12">
        <v>3</v>
      </c>
      <c r="E91" s="12">
        <v>20</v>
      </c>
      <c r="F91" s="58">
        <v>19</v>
      </c>
      <c r="G91" s="59">
        <f>B91/73</f>
        <v>0.34246575342465752</v>
      </c>
      <c r="H91" s="59">
        <f t="shared" ref="H91:K91" si="44">C91/73</f>
        <v>8.2191780821917804E-2</v>
      </c>
      <c r="I91" s="59">
        <f t="shared" si="44"/>
        <v>4.1095890410958902E-2</v>
      </c>
      <c r="J91" s="59">
        <f t="shared" si="44"/>
        <v>0.27397260273972601</v>
      </c>
      <c r="K91" s="59">
        <f t="shared" si="44"/>
        <v>0.26027397260273971</v>
      </c>
      <c r="Q91" s="80"/>
      <c r="R91" s="83"/>
      <c r="S91" s="83"/>
      <c r="T91" s="83"/>
      <c r="U91" s="83"/>
      <c r="V91" s="83"/>
      <c r="W91" s="83"/>
      <c r="X91" s="83"/>
      <c r="Y91" s="83"/>
      <c r="Z91" s="83"/>
      <c r="AA91" s="83"/>
    </row>
    <row r="92" spans="1:27" x14ac:dyDescent="0.35">
      <c r="A92" s="60" t="s">
        <v>46</v>
      </c>
      <c r="B92" s="12">
        <v>8</v>
      </c>
      <c r="C92" s="12">
        <v>1</v>
      </c>
      <c r="D92" s="12">
        <v>2</v>
      </c>
      <c r="E92" s="12">
        <v>5</v>
      </c>
      <c r="F92" s="58">
        <v>7</v>
      </c>
      <c r="G92" s="59">
        <f t="shared" ref="G92:K92" si="45">B92/23</f>
        <v>0.34782608695652173</v>
      </c>
      <c r="H92" s="59">
        <f t="shared" si="45"/>
        <v>4.3478260869565216E-2</v>
      </c>
      <c r="I92" s="59">
        <f t="shared" si="45"/>
        <v>8.6956521739130432E-2</v>
      </c>
      <c r="J92" s="59">
        <f t="shared" si="45"/>
        <v>0.21739130434782608</v>
      </c>
      <c r="K92" s="59">
        <f t="shared" si="45"/>
        <v>0.30434782608695654</v>
      </c>
    </row>
    <row r="95" spans="1:27" ht="43.5" x14ac:dyDescent="0.35">
      <c r="A95" s="47" t="s">
        <v>184</v>
      </c>
      <c r="B95" s="53" t="s">
        <v>3</v>
      </c>
      <c r="C95" s="53" t="s">
        <v>83</v>
      </c>
      <c r="D95" s="53" t="s">
        <v>84</v>
      </c>
      <c r="E95" s="54" t="s">
        <v>129</v>
      </c>
      <c r="F95" s="53" t="s">
        <v>80</v>
      </c>
      <c r="G95" s="53" t="s">
        <v>81</v>
      </c>
      <c r="H95" s="55" t="s">
        <v>130</v>
      </c>
    </row>
    <row r="96" spans="1:27" x14ac:dyDescent="0.35">
      <c r="A96" s="2" t="s">
        <v>12</v>
      </c>
      <c r="B96" s="12">
        <f>SUM(C96:E96)</f>
        <v>119</v>
      </c>
      <c r="C96" s="12">
        <v>66</v>
      </c>
      <c r="D96" s="12">
        <v>33</v>
      </c>
      <c r="E96" s="2">
        <v>20</v>
      </c>
      <c r="F96" s="13">
        <f>C96/B96</f>
        <v>0.55462184873949583</v>
      </c>
      <c r="G96" s="13">
        <f>D96/B96</f>
        <v>0.27731092436974791</v>
      </c>
      <c r="H96" s="13">
        <f>E96/B96</f>
        <v>0.16806722689075632</v>
      </c>
    </row>
    <row r="97" spans="1:15" x14ac:dyDescent="0.35">
      <c r="A97" s="2" t="s">
        <v>44</v>
      </c>
      <c r="B97" s="12">
        <f t="shared" ref="B97:B99" si="46">SUM(C97:E97)</f>
        <v>23</v>
      </c>
      <c r="C97" s="12">
        <v>13</v>
      </c>
      <c r="D97" s="12">
        <v>9</v>
      </c>
      <c r="E97" s="2">
        <v>1</v>
      </c>
      <c r="F97" s="13">
        <f t="shared" ref="F97:F99" si="47">C97/B97</f>
        <v>0.56521739130434778</v>
      </c>
      <c r="G97" s="13">
        <f t="shared" ref="G97:G99" si="48">D97/B97</f>
        <v>0.39130434782608697</v>
      </c>
      <c r="H97" s="13">
        <f t="shared" ref="H97:H99" si="49">E97/B97</f>
        <v>4.3478260869565216E-2</v>
      </c>
    </row>
    <row r="98" spans="1:15" x14ac:dyDescent="0.35">
      <c r="A98" s="2" t="s">
        <v>45</v>
      </c>
      <c r="B98" s="12">
        <f t="shared" si="46"/>
        <v>73</v>
      </c>
      <c r="C98" s="12">
        <v>43</v>
      </c>
      <c r="D98" s="12">
        <v>18</v>
      </c>
      <c r="E98" s="2">
        <v>12</v>
      </c>
      <c r="F98" s="13">
        <f t="shared" si="47"/>
        <v>0.58904109589041098</v>
      </c>
      <c r="G98" s="13">
        <f t="shared" si="48"/>
        <v>0.24657534246575341</v>
      </c>
      <c r="H98" s="13">
        <f t="shared" si="49"/>
        <v>0.16438356164383561</v>
      </c>
    </row>
    <row r="99" spans="1:15" x14ac:dyDescent="0.35">
      <c r="A99" s="2" t="s">
        <v>46</v>
      </c>
      <c r="B99" s="12">
        <f t="shared" si="46"/>
        <v>23</v>
      </c>
      <c r="C99" s="12">
        <v>10</v>
      </c>
      <c r="D99" s="12">
        <v>6</v>
      </c>
      <c r="E99" s="2">
        <v>7</v>
      </c>
      <c r="F99" s="13">
        <f t="shared" si="47"/>
        <v>0.43478260869565216</v>
      </c>
      <c r="G99" s="13">
        <f t="shared" si="48"/>
        <v>0.2608695652173913</v>
      </c>
      <c r="H99" s="13">
        <f t="shared" si="49"/>
        <v>0.30434782608695654</v>
      </c>
    </row>
    <row r="100" spans="1:15" x14ac:dyDescent="0.35">
      <c r="B100" s="39"/>
      <c r="C100" s="6"/>
    </row>
    <row r="101" spans="1:15" x14ac:dyDescent="0.35">
      <c r="B101" s="39"/>
      <c r="C101" s="6"/>
    </row>
    <row r="102" spans="1:15" ht="29" x14ac:dyDescent="0.35">
      <c r="A102" s="47" t="s">
        <v>185</v>
      </c>
      <c r="B102" s="53" t="s">
        <v>3</v>
      </c>
      <c r="C102" s="53" t="s">
        <v>83</v>
      </c>
      <c r="D102" s="53" t="s">
        <v>84</v>
      </c>
      <c r="E102" s="54" t="s">
        <v>129</v>
      </c>
      <c r="F102" s="53" t="s">
        <v>80</v>
      </c>
      <c r="G102" s="53" t="s">
        <v>81</v>
      </c>
      <c r="H102" s="55" t="s">
        <v>130</v>
      </c>
    </row>
    <row r="103" spans="1:15" x14ac:dyDescent="0.35">
      <c r="A103" s="2" t="s">
        <v>12</v>
      </c>
      <c r="B103" s="12">
        <f>SUM(C103:E103)</f>
        <v>119</v>
      </c>
      <c r="C103" s="12">
        <v>18</v>
      </c>
      <c r="D103" s="12">
        <v>76</v>
      </c>
      <c r="E103" s="2">
        <v>25</v>
      </c>
      <c r="F103" s="13">
        <f>C103/B103</f>
        <v>0.15126050420168066</v>
      </c>
      <c r="G103" s="13">
        <f>D103/B103</f>
        <v>0.6386554621848739</v>
      </c>
      <c r="H103" s="13">
        <f>E103/B103</f>
        <v>0.21008403361344538</v>
      </c>
    </row>
    <row r="104" spans="1:15" x14ac:dyDescent="0.35">
      <c r="A104" s="2" t="s">
        <v>44</v>
      </c>
      <c r="B104" s="12">
        <f t="shared" ref="B104:B106" si="50">SUM(C104:E104)</f>
        <v>23</v>
      </c>
      <c r="C104" s="12">
        <v>2</v>
      </c>
      <c r="D104" s="12">
        <v>19</v>
      </c>
      <c r="E104" s="2">
        <v>2</v>
      </c>
      <c r="F104" s="13">
        <f t="shared" ref="F104:F106" si="51">C104/B104</f>
        <v>8.6956521739130432E-2</v>
      </c>
      <c r="G104" s="13">
        <f t="shared" ref="G104:G106" si="52">D104/B104</f>
        <v>0.82608695652173914</v>
      </c>
      <c r="H104" s="13">
        <f t="shared" ref="H104:H106" si="53">E104/B104</f>
        <v>8.6956521739130432E-2</v>
      </c>
    </row>
    <row r="105" spans="1:15" x14ac:dyDescent="0.35">
      <c r="A105" s="2" t="s">
        <v>45</v>
      </c>
      <c r="B105" s="12">
        <f t="shared" si="50"/>
        <v>73</v>
      </c>
      <c r="C105" s="12">
        <v>11</v>
      </c>
      <c r="D105" s="12">
        <v>43</v>
      </c>
      <c r="E105" s="2">
        <v>19</v>
      </c>
      <c r="F105" s="13">
        <f t="shared" si="51"/>
        <v>0.15068493150684931</v>
      </c>
      <c r="G105" s="13">
        <f t="shared" si="52"/>
        <v>0.58904109589041098</v>
      </c>
      <c r="H105" s="13">
        <f t="shared" si="53"/>
        <v>0.26027397260273971</v>
      </c>
    </row>
    <row r="106" spans="1:15" x14ac:dyDescent="0.35">
      <c r="A106" s="2" t="s">
        <v>46</v>
      </c>
      <c r="B106" s="12">
        <f t="shared" si="50"/>
        <v>23</v>
      </c>
      <c r="C106" s="12">
        <v>5</v>
      </c>
      <c r="D106" s="12">
        <v>14</v>
      </c>
      <c r="E106" s="2">
        <v>4</v>
      </c>
      <c r="F106" s="13">
        <f t="shared" si="51"/>
        <v>0.21739130434782608</v>
      </c>
      <c r="G106" s="13">
        <f t="shared" si="52"/>
        <v>0.60869565217391308</v>
      </c>
      <c r="H106" s="13">
        <f t="shared" si="53"/>
        <v>0.17391304347826086</v>
      </c>
    </row>
    <row r="108" spans="1:15" x14ac:dyDescent="0.35">
      <c r="B108" s="6"/>
    </row>
    <row r="109" spans="1:15" ht="29" x14ac:dyDescent="0.35">
      <c r="A109" s="47" t="s">
        <v>186</v>
      </c>
      <c r="B109" s="53" t="s">
        <v>3</v>
      </c>
      <c r="C109" s="53" t="s">
        <v>83</v>
      </c>
      <c r="D109" s="53" t="s">
        <v>84</v>
      </c>
      <c r="E109" s="54" t="s">
        <v>129</v>
      </c>
      <c r="F109" s="53" t="s">
        <v>80</v>
      </c>
      <c r="G109" s="53" t="s">
        <v>81</v>
      </c>
      <c r="H109" s="55" t="s">
        <v>130</v>
      </c>
      <c r="L109" s="47" t="s">
        <v>186</v>
      </c>
      <c r="M109" s="53"/>
      <c r="N109" s="10"/>
      <c r="O109" s="78"/>
    </row>
    <row r="110" spans="1:15" x14ac:dyDescent="0.35">
      <c r="A110" s="2" t="s">
        <v>12</v>
      </c>
      <c r="B110" s="12">
        <f>SUM(C110:E110)</f>
        <v>119</v>
      </c>
      <c r="C110" s="12">
        <v>37</v>
      </c>
      <c r="D110" s="12">
        <v>71</v>
      </c>
      <c r="E110" s="2">
        <v>11</v>
      </c>
      <c r="F110" s="13">
        <f>C110/B110</f>
        <v>0.31092436974789917</v>
      </c>
      <c r="G110" s="13">
        <f>D110/B110</f>
        <v>0.59663865546218486</v>
      </c>
      <c r="H110" s="13">
        <f>E110/B110</f>
        <v>9.2436974789915971E-2</v>
      </c>
      <c r="L110" s="2" t="s">
        <v>122</v>
      </c>
      <c r="M110" s="8">
        <v>17</v>
      </c>
      <c r="N110" s="3">
        <v>0.36956521739130432</v>
      </c>
      <c r="O110" s="87"/>
    </row>
    <row r="111" spans="1:15" x14ac:dyDescent="0.35">
      <c r="A111" s="2" t="s">
        <v>44</v>
      </c>
      <c r="B111" s="12">
        <f t="shared" ref="B111:B113" si="54">SUM(C111:E111)</f>
        <v>23</v>
      </c>
      <c r="C111" s="12">
        <v>12</v>
      </c>
      <c r="D111" s="12">
        <v>9</v>
      </c>
      <c r="E111" s="2">
        <v>2</v>
      </c>
      <c r="F111" s="13">
        <f t="shared" ref="F111:F113" si="55">C111/B111</f>
        <v>0.52173913043478259</v>
      </c>
      <c r="G111" s="13">
        <f t="shared" ref="G111:G113" si="56">D111/B111</f>
        <v>0.39130434782608697</v>
      </c>
      <c r="H111" s="13">
        <f t="shared" ref="H111:H113" si="57">E111/B111</f>
        <v>8.6956521739130432E-2</v>
      </c>
      <c r="L111" s="2" t="s">
        <v>210</v>
      </c>
      <c r="M111" s="8">
        <v>21.16</v>
      </c>
      <c r="N111" s="3">
        <v>0.46</v>
      </c>
      <c r="O111" s="87"/>
    </row>
    <row r="112" spans="1:15" x14ac:dyDescent="0.35">
      <c r="A112" s="2" t="s">
        <v>45</v>
      </c>
      <c r="B112" s="12">
        <f t="shared" si="54"/>
        <v>73</v>
      </c>
      <c r="C112" s="12">
        <v>15</v>
      </c>
      <c r="D112" s="12">
        <v>51</v>
      </c>
      <c r="E112" s="2">
        <v>7</v>
      </c>
      <c r="F112" s="13">
        <f t="shared" si="55"/>
        <v>0.20547945205479451</v>
      </c>
      <c r="G112" s="13">
        <f t="shared" si="56"/>
        <v>0.69863013698630139</v>
      </c>
      <c r="H112" s="13">
        <f t="shared" si="57"/>
        <v>9.5890410958904104E-2</v>
      </c>
      <c r="L112" s="2" t="s">
        <v>211</v>
      </c>
      <c r="M112" s="8">
        <v>7.82</v>
      </c>
      <c r="N112" s="3">
        <v>0.17</v>
      </c>
      <c r="O112" s="7"/>
    </row>
    <row r="113" spans="1:14" x14ac:dyDescent="0.35">
      <c r="A113" s="2" t="s">
        <v>46</v>
      </c>
      <c r="B113" s="12">
        <f t="shared" si="54"/>
        <v>23</v>
      </c>
      <c r="C113" s="12">
        <v>10</v>
      </c>
      <c r="D113" s="12">
        <v>11</v>
      </c>
      <c r="E113" s="2">
        <v>2</v>
      </c>
      <c r="F113" s="13">
        <f t="shared" si="55"/>
        <v>0.43478260869565216</v>
      </c>
      <c r="G113" s="13">
        <f t="shared" si="56"/>
        <v>0.47826086956521741</v>
      </c>
      <c r="H113" s="13">
        <f t="shared" si="57"/>
        <v>8.6956521739130432E-2</v>
      </c>
      <c r="L113" s="2"/>
      <c r="M113" s="2">
        <v>46</v>
      </c>
      <c r="N113" s="2"/>
    </row>
    <row r="115" spans="1:14" ht="15" thickBot="1" x14ac:dyDescent="0.4"/>
    <row r="116" spans="1:14" ht="29" x14ac:dyDescent="0.35">
      <c r="A116" s="47" t="s">
        <v>187</v>
      </c>
      <c r="B116" s="10" t="s">
        <v>188</v>
      </c>
      <c r="C116" s="10" t="s">
        <v>189</v>
      </c>
      <c r="D116" s="10" t="s">
        <v>190</v>
      </c>
      <c r="E116" s="10" t="s">
        <v>191</v>
      </c>
      <c r="F116" s="10" t="s">
        <v>192</v>
      </c>
      <c r="G116" s="9" t="s">
        <v>58</v>
      </c>
      <c r="H116" s="56" t="s">
        <v>188</v>
      </c>
      <c r="I116" s="57" t="s">
        <v>189</v>
      </c>
      <c r="J116" s="57" t="s">
        <v>190</v>
      </c>
      <c r="K116" s="57" t="s">
        <v>191</v>
      </c>
      <c r="L116" s="57" t="s">
        <v>192</v>
      </c>
      <c r="M116" s="66" t="s">
        <v>58</v>
      </c>
    </row>
    <row r="117" spans="1:14" x14ac:dyDescent="0.35">
      <c r="A117" s="2" t="s">
        <v>12</v>
      </c>
      <c r="B117" s="12">
        <v>4</v>
      </c>
      <c r="C117" s="12">
        <v>5</v>
      </c>
      <c r="D117" s="12">
        <v>16</v>
      </c>
      <c r="E117" s="12">
        <v>7</v>
      </c>
      <c r="F117" s="12">
        <v>5</v>
      </c>
      <c r="G117" s="67">
        <v>1</v>
      </c>
      <c r="H117" s="59">
        <f>B117/38</f>
        <v>0.10526315789473684</v>
      </c>
      <c r="I117" s="59">
        <f t="shared" ref="I117:M117" si="58">C117/38</f>
        <v>0.13157894736842105</v>
      </c>
      <c r="J117" s="59">
        <f t="shared" si="58"/>
        <v>0.42105263157894735</v>
      </c>
      <c r="K117" s="59">
        <f t="shared" si="58"/>
        <v>0.18421052631578946</v>
      </c>
      <c r="L117" s="59">
        <f t="shared" si="58"/>
        <v>0.13157894736842105</v>
      </c>
      <c r="M117" s="59">
        <f t="shared" si="58"/>
        <v>2.6315789473684209E-2</v>
      </c>
    </row>
    <row r="118" spans="1:14" x14ac:dyDescent="0.35">
      <c r="A118" s="2" t="s">
        <v>44</v>
      </c>
      <c r="B118" s="12">
        <v>2</v>
      </c>
      <c r="C118" s="12">
        <v>1</v>
      </c>
      <c r="D118" s="12">
        <v>7</v>
      </c>
      <c r="E118" s="12">
        <v>2</v>
      </c>
      <c r="F118" s="2"/>
      <c r="G118" s="68"/>
      <c r="H118" s="59">
        <f>B118/12</f>
        <v>0.16666666666666666</v>
      </c>
      <c r="I118" s="59">
        <f t="shared" ref="I118:M118" si="59">C118/12</f>
        <v>8.3333333333333329E-2</v>
      </c>
      <c r="J118" s="59">
        <f t="shared" si="59"/>
        <v>0.58333333333333337</v>
      </c>
      <c r="K118" s="59">
        <f t="shared" si="59"/>
        <v>0.16666666666666666</v>
      </c>
      <c r="L118" s="59">
        <f t="shared" si="59"/>
        <v>0</v>
      </c>
      <c r="M118" s="59">
        <f t="shared" si="59"/>
        <v>0</v>
      </c>
    </row>
    <row r="119" spans="1:14" x14ac:dyDescent="0.35">
      <c r="A119" s="2" t="s">
        <v>45</v>
      </c>
      <c r="B119" s="12">
        <v>1</v>
      </c>
      <c r="C119" s="12">
        <v>1</v>
      </c>
      <c r="D119" s="12">
        <v>7</v>
      </c>
      <c r="E119" s="12">
        <v>4</v>
      </c>
      <c r="F119" s="12">
        <v>2</v>
      </c>
      <c r="G119" s="6">
        <v>1</v>
      </c>
      <c r="H119" s="59">
        <f>B119/16</f>
        <v>6.25E-2</v>
      </c>
      <c r="I119" s="59">
        <f t="shared" ref="I119:M119" si="60">C119/16</f>
        <v>6.25E-2</v>
      </c>
      <c r="J119" s="59">
        <f t="shared" si="60"/>
        <v>0.4375</v>
      </c>
      <c r="K119" s="59">
        <f t="shared" si="60"/>
        <v>0.25</v>
      </c>
      <c r="L119" s="59">
        <f t="shared" si="60"/>
        <v>0.125</v>
      </c>
      <c r="M119" s="59">
        <f t="shared" si="60"/>
        <v>6.25E-2</v>
      </c>
    </row>
    <row r="120" spans="1:14" x14ac:dyDescent="0.35">
      <c r="A120" s="2" t="s">
        <v>46</v>
      </c>
      <c r="B120" s="2">
        <v>1</v>
      </c>
      <c r="C120" s="2">
        <v>3</v>
      </c>
      <c r="D120" s="2">
        <v>2</v>
      </c>
      <c r="E120" s="2">
        <v>1</v>
      </c>
      <c r="F120" s="2">
        <v>3</v>
      </c>
      <c r="G120" s="68"/>
      <c r="H120" s="59">
        <f t="shared" ref="H120:M120" si="61">B120/10</f>
        <v>0.1</v>
      </c>
      <c r="I120" s="59">
        <f t="shared" si="61"/>
        <v>0.3</v>
      </c>
      <c r="J120" s="59">
        <f t="shared" si="61"/>
        <v>0.2</v>
      </c>
      <c r="K120" s="59">
        <f t="shared" si="61"/>
        <v>0.1</v>
      </c>
      <c r="L120" s="59">
        <f t="shared" si="61"/>
        <v>0.3</v>
      </c>
      <c r="M120" s="59">
        <f t="shared" si="61"/>
        <v>0</v>
      </c>
    </row>
    <row r="122" spans="1:14" ht="15" thickBot="1" x14ac:dyDescent="0.4"/>
    <row r="123" spans="1:14" ht="43.5" x14ac:dyDescent="0.35">
      <c r="A123" s="47" t="s">
        <v>193</v>
      </c>
      <c r="B123" s="53" t="s">
        <v>3</v>
      </c>
      <c r="C123" s="53" t="s">
        <v>194</v>
      </c>
      <c r="D123" s="53" t="s">
        <v>195</v>
      </c>
      <c r="E123" s="48" t="s">
        <v>84</v>
      </c>
      <c r="F123" s="69" t="s">
        <v>194</v>
      </c>
      <c r="G123" s="70" t="s">
        <v>195</v>
      </c>
      <c r="H123" s="71" t="s">
        <v>84</v>
      </c>
      <c r="L123" s="47" t="s">
        <v>212</v>
      </c>
      <c r="M123" s="70"/>
      <c r="N123" s="70"/>
    </row>
    <row r="124" spans="1:14" x14ac:dyDescent="0.35">
      <c r="A124" s="2" t="s">
        <v>12</v>
      </c>
      <c r="B124" s="12">
        <f>SUM(C124:E124)</f>
        <v>119</v>
      </c>
      <c r="C124" s="12">
        <v>62</v>
      </c>
      <c r="D124" s="12">
        <v>17</v>
      </c>
      <c r="E124" s="58">
        <v>40</v>
      </c>
      <c r="F124" s="59">
        <f>C124/B124</f>
        <v>0.52100840336134457</v>
      </c>
      <c r="G124" s="13">
        <f>D124/B124</f>
        <v>0.14285714285714285</v>
      </c>
      <c r="H124" s="35">
        <f>E124/B124</f>
        <v>0.33613445378151263</v>
      </c>
      <c r="L124" s="2" t="s">
        <v>122</v>
      </c>
      <c r="M124" s="8">
        <v>13.799999999999999</v>
      </c>
      <c r="N124" s="3">
        <v>0.3</v>
      </c>
    </row>
    <row r="125" spans="1:14" x14ac:dyDescent="0.35">
      <c r="A125" s="2" t="s">
        <v>44</v>
      </c>
      <c r="B125" s="12">
        <f t="shared" ref="B125:B127" si="62">SUM(C125:E125)</f>
        <v>23</v>
      </c>
      <c r="C125" s="12">
        <v>10</v>
      </c>
      <c r="D125" s="12">
        <v>6</v>
      </c>
      <c r="E125" s="58">
        <v>7</v>
      </c>
      <c r="F125" s="59">
        <f t="shared" ref="F125:F127" si="63">C125/B125</f>
        <v>0.43478260869565216</v>
      </c>
      <c r="G125" s="13">
        <f t="shared" ref="G125:G127" si="64">D125/B125</f>
        <v>0.2608695652173913</v>
      </c>
      <c r="H125" s="35">
        <f t="shared" ref="H125:H127" si="65">E125/B125</f>
        <v>0.30434782608695654</v>
      </c>
      <c r="L125" s="2" t="s">
        <v>210</v>
      </c>
      <c r="M125" s="8">
        <v>23.92</v>
      </c>
      <c r="N125" s="3">
        <v>0.52</v>
      </c>
    </row>
    <row r="126" spans="1:14" x14ac:dyDescent="0.35">
      <c r="A126" s="2" t="s">
        <v>45</v>
      </c>
      <c r="B126" s="12">
        <f t="shared" si="62"/>
        <v>73</v>
      </c>
      <c r="C126" s="12">
        <v>37</v>
      </c>
      <c r="D126" s="12">
        <v>10</v>
      </c>
      <c r="E126" s="58">
        <v>26</v>
      </c>
      <c r="F126" s="59">
        <f t="shared" si="63"/>
        <v>0.50684931506849318</v>
      </c>
      <c r="G126" s="13">
        <f t="shared" si="64"/>
        <v>0.13698630136986301</v>
      </c>
      <c r="H126" s="35">
        <f t="shared" si="65"/>
        <v>0.35616438356164382</v>
      </c>
      <c r="L126" s="2" t="s">
        <v>67</v>
      </c>
      <c r="M126" s="8">
        <v>7.82</v>
      </c>
      <c r="N126" s="3">
        <v>0.17</v>
      </c>
    </row>
    <row r="127" spans="1:14" ht="15" thickBot="1" x14ac:dyDescent="0.4">
      <c r="A127" s="2" t="s">
        <v>46</v>
      </c>
      <c r="B127" s="12">
        <f t="shared" si="62"/>
        <v>23</v>
      </c>
      <c r="C127" s="12">
        <v>15</v>
      </c>
      <c r="D127" s="12">
        <v>1</v>
      </c>
      <c r="E127" s="58">
        <v>7</v>
      </c>
      <c r="F127" s="61">
        <f t="shared" si="63"/>
        <v>0.65217391304347827</v>
      </c>
      <c r="G127" s="62">
        <f t="shared" si="64"/>
        <v>4.3478260869565216E-2</v>
      </c>
      <c r="H127" s="72">
        <f t="shared" si="65"/>
        <v>0.30434782608695654</v>
      </c>
      <c r="N127" s="1"/>
    </row>
    <row r="128" spans="1:14" x14ac:dyDescent="0.35">
      <c r="B128" s="39"/>
    </row>
    <row r="129" spans="1:16" x14ac:dyDescent="0.35">
      <c r="B129" s="39"/>
      <c r="C129" s="6"/>
    </row>
    <row r="130" spans="1:16" ht="29" x14ac:dyDescent="0.35">
      <c r="A130" s="47" t="s">
        <v>196</v>
      </c>
      <c r="B130" s="53" t="s">
        <v>3</v>
      </c>
      <c r="C130" s="53" t="s">
        <v>83</v>
      </c>
      <c r="D130" s="53" t="s">
        <v>84</v>
      </c>
      <c r="E130" s="54" t="s">
        <v>129</v>
      </c>
      <c r="F130" s="53" t="s">
        <v>80</v>
      </c>
      <c r="G130" s="53" t="s">
        <v>81</v>
      </c>
      <c r="H130" s="55" t="s">
        <v>130</v>
      </c>
    </row>
    <row r="131" spans="1:16" x14ac:dyDescent="0.35">
      <c r="A131" s="2" t="s">
        <v>12</v>
      </c>
      <c r="B131" s="12">
        <f>SUM(C131:E131)</f>
        <v>119</v>
      </c>
      <c r="C131" s="12">
        <v>86</v>
      </c>
      <c r="D131" s="12">
        <v>21</v>
      </c>
      <c r="E131" s="2">
        <v>12</v>
      </c>
      <c r="F131" s="13">
        <f>C131/B131</f>
        <v>0.72268907563025209</v>
      </c>
      <c r="G131" s="13">
        <f>D131/B131</f>
        <v>0.17647058823529413</v>
      </c>
      <c r="H131" s="13">
        <f>E131/B131</f>
        <v>0.10084033613445378</v>
      </c>
    </row>
    <row r="132" spans="1:16" x14ac:dyDescent="0.35">
      <c r="A132" s="2" t="s">
        <v>44</v>
      </c>
      <c r="B132" s="12">
        <f t="shared" ref="B132:B134" si="66">SUM(C132:E132)</f>
        <v>23</v>
      </c>
      <c r="C132" s="12">
        <v>17</v>
      </c>
      <c r="D132" s="12">
        <v>4</v>
      </c>
      <c r="E132" s="2">
        <v>2</v>
      </c>
      <c r="F132" s="13">
        <f t="shared" ref="F132:F134" si="67">C132/B132</f>
        <v>0.73913043478260865</v>
      </c>
      <c r="G132" s="13">
        <f t="shared" ref="G132:G134" si="68">D132/B132</f>
        <v>0.17391304347826086</v>
      </c>
      <c r="H132" s="13">
        <f t="shared" ref="H132:H134" si="69">E132/B132</f>
        <v>8.6956521739130432E-2</v>
      </c>
    </row>
    <row r="133" spans="1:16" x14ac:dyDescent="0.35">
      <c r="A133" s="2" t="s">
        <v>45</v>
      </c>
      <c r="B133" s="12">
        <f t="shared" si="66"/>
        <v>73</v>
      </c>
      <c r="C133" s="12">
        <v>52</v>
      </c>
      <c r="D133" s="12">
        <v>13</v>
      </c>
      <c r="E133" s="2">
        <v>8</v>
      </c>
      <c r="F133" s="13">
        <f t="shared" si="67"/>
        <v>0.71232876712328763</v>
      </c>
      <c r="G133" s="13">
        <f t="shared" si="68"/>
        <v>0.17808219178082191</v>
      </c>
      <c r="H133" s="13">
        <f t="shared" si="69"/>
        <v>0.1095890410958904</v>
      </c>
    </row>
    <row r="134" spans="1:16" x14ac:dyDescent="0.35">
      <c r="A134" s="2" t="s">
        <v>46</v>
      </c>
      <c r="B134" s="12">
        <f t="shared" si="66"/>
        <v>23</v>
      </c>
      <c r="C134" s="12">
        <v>17</v>
      </c>
      <c r="D134" s="12">
        <v>4</v>
      </c>
      <c r="E134" s="2">
        <v>2</v>
      </c>
      <c r="F134" s="13">
        <f t="shared" si="67"/>
        <v>0.73913043478260865</v>
      </c>
      <c r="G134" s="13">
        <f t="shared" si="68"/>
        <v>0.17391304347826086</v>
      </c>
      <c r="H134" s="13">
        <f t="shared" si="69"/>
        <v>8.6956521739130432E-2</v>
      </c>
    </row>
    <row r="137" spans="1:16" ht="43.5" x14ac:dyDescent="0.35">
      <c r="A137" s="47" t="s">
        <v>214</v>
      </c>
      <c r="B137" s="53" t="s">
        <v>47</v>
      </c>
      <c r="C137" s="53" t="s">
        <v>48</v>
      </c>
      <c r="D137" s="53" t="s">
        <v>47</v>
      </c>
      <c r="E137" s="53" t="s">
        <v>48</v>
      </c>
      <c r="L137" s="47" t="s">
        <v>215</v>
      </c>
      <c r="M137" s="53" t="s">
        <v>197</v>
      </c>
      <c r="N137" s="53"/>
      <c r="O137" s="53" t="s">
        <v>11</v>
      </c>
      <c r="P137" s="53"/>
    </row>
    <row r="138" spans="1:16" x14ac:dyDescent="0.35">
      <c r="A138" s="2" t="s">
        <v>1</v>
      </c>
      <c r="B138" s="2">
        <v>33</v>
      </c>
      <c r="C138" s="2">
        <v>13</v>
      </c>
      <c r="D138" s="13">
        <f>B138/46</f>
        <v>0.71739130434782605</v>
      </c>
      <c r="E138" s="13">
        <f>C138/46</f>
        <v>0.28260869565217389</v>
      </c>
      <c r="L138" s="18" t="s">
        <v>47</v>
      </c>
      <c r="M138" s="12">
        <v>63</v>
      </c>
      <c r="N138" s="13">
        <f>M138/64</f>
        <v>0.984375</v>
      </c>
      <c r="O138" s="12">
        <v>29</v>
      </c>
      <c r="P138" s="13">
        <f>O138/33</f>
        <v>0.87878787878787878</v>
      </c>
    </row>
    <row r="139" spans="1:16" x14ac:dyDescent="0.35">
      <c r="A139" s="2" t="s">
        <v>31</v>
      </c>
      <c r="B139" s="2">
        <v>64</v>
      </c>
      <c r="C139" s="2">
        <v>55</v>
      </c>
      <c r="D139" s="13">
        <f>B139/119</f>
        <v>0.53781512605042014</v>
      </c>
      <c r="E139" s="13">
        <f>C139/119</f>
        <v>0.46218487394957986</v>
      </c>
      <c r="L139" s="18" t="s">
        <v>41</v>
      </c>
      <c r="M139" s="12">
        <v>45</v>
      </c>
      <c r="N139" s="13">
        <f t="shared" ref="N139:N140" si="70">M139/64</f>
        <v>0.703125</v>
      </c>
      <c r="O139" s="12">
        <v>2</v>
      </c>
      <c r="P139" s="13">
        <f t="shared" ref="P139:P140" si="71">O139/33</f>
        <v>6.0606060606060608E-2</v>
      </c>
    </row>
    <row r="140" spans="1:16" x14ac:dyDescent="0.35">
      <c r="A140" s="2"/>
      <c r="L140" s="18" t="s">
        <v>48</v>
      </c>
      <c r="M140" s="12">
        <v>11</v>
      </c>
      <c r="N140" s="13">
        <f t="shared" si="70"/>
        <v>0.171875</v>
      </c>
      <c r="O140" s="12">
        <v>2</v>
      </c>
      <c r="P140" s="13">
        <f t="shared" si="71"/>
        <v>6.0606060606060608E-2</v>
      </c>
    </row>
    <row r="143" spans="1:16" ht="29" x14ac:dyDescent="0.35">
      <c r="A143" s="51" t="s">
        <v>220</v>
      </c>
      <c r="B143" s="10" t="s">
        <v>203</v>
      </c>
      <c r="C143" s="10" t="s">
        <v>218</v>
      </c>
      <c r="D143" s="10" t="s">
        <v>219</v>
      </c>
      <c r="E143" s="10" t="s">
        <v>67</v>
      </c>
      <c r="F143" s="10" t="s">
        <v>203</v>
      </c>
      <c r="G143" s="10" t="s">
        <v>218</v>
      </c>
      <c r="H143" s="10" t="s">
        <v>219</v>
      </c>
      <c r="I143" s="10" t="s">
        <v>67</v>
      </c>
    </row>
    <row r="144" spans="1:16" x14ac:dyDescent="0.35">
      <c r="A144" s="2" t="s">
        <v>216</v>
      </c>
      <c r="B144" s="8">
        <v>51.84</v>
      </c>
      <c r="C144" s="8">
        <v>5.12</v>
      </c>
      <c r="D144" s="8">
        <v>3.2</v>
      </c>
      <c r="E144" s="8">
        <v>3.84</v>
      </c>
      <c r="F144" s="3">
        <v>0.81</v>
      </c>
      <c r="G144" s="3">
        <v>0.08</v>
      </c>
      <c r="H144" s="3">
        <v>0.05</v>
      </c>
      <c r="I144" s="3">
        <v>0.06</v>
      </c>
    </row>
    <row r="145" spans="1:18" x14ac:dyDescent="0.35">
      <c r="A145" s="2" t="s">
        <v>217</v>
      </c>
      <c r="B145" s="8">
        <v>23.099999999999998</v>
      </c>
      <c r="C145" s="8">
        <v>3.96</v>
      </c>
      <c r="D145" s="8">
        <v>4.95</v>
      </c>
      <c r="E145" s="8">
        <v>0.99</v>
      </c>
      <c r="F145" s="3">
        <v>0.7</v>
      </c>
      <c r="G145" s="3">
        <v>0.12</v>
      </c>
      <c r="H145" s="3">
        <v>0.15</v>
      </c>
      <c r="I145" s="3">
        <v>0.03</v>
      </c>
    </row>
    <row r="148" spans="1:18" ht="29" x14ac:dyDescent="0.35">
      <c r="A148" s="51" t="s">
        <v>221</v>
      </c>
      <c r="B148" s="10" t="s">
        <v>203</v>
      </c>
      <c r="C148" s="10" t="s">
        <v>218</v>
      </c>
      <c r="D148" s="10" t="s">
        <v>219</v>
      </c>
      <c r="E148" s="10" t="s">
        <v>67</v>
      </c>
      <c r="F148" s="10" t="s">
        <v>203</v>
      </c>
      <c r="G148" s="10" t="s">
        <v>218</v>
      </c>
      <c r="H148" s="10" t="s">
        <v>219</v>
      </c>
      <c r="I148" s="10" t="s">
        <v>67</v>
      </c>
    </row>
    <row r="149" spans="1:18" x14ac:dyDescent="0.35">
      <c r="A149" s="2" t="s">
        <v>216</v>
      </c>
      <c r="B149" s="12">
        <v>44.16</v>
      </c>
      <c r="C149" s="12">
        <v>3.2</v>
      </c>
      <c r="D149" s="12">
        <v>8.9600000000000009</v>
      </c>
      <c r="E149" s="12">
        <v>8.32</v>
      </c>
      <c r="F149" s="3">
        <v>0.69</v>
      </c>
      <c r="G149" s="3">
        <v>0.05</v>
      </c>
      <c r="H149" s="3">
        <v>0.14000000000000001</v>
      </c>
      <c r="I149" s="3">
        <v>0.13</v>
      </c>
    </row>
    <row r="150" spans="1:18" x14ac:dyDescent="0.35">
      <c r="A150" s="2" t="s">
        <v>217</v>
      </c>
      <c r="B150" s="12">
        <v>22.110000000000003</v>
      </c>
      <c r="C150" s="12">
        <v>0.99</v>
      </c>
      <c r="D150" s="12">
        <v>5.9399999999999995</v>
      </c>
      <c r="E150" s="12">
        <v>3.96</v>
      </c>
      <c r="F150" s="3">
        <v>0.67</v>
      </c>
      <c r="G150" s="3">
        <v>0.03</v>
      </c>
      <c r="H150" s="3">
        <v>0.18</v>
      </c>
      <c r="I150" s="3">
        <v>0.12</v>
      </c>
    </row>
    <row r="153" spans="1:18" ht="43.5" x14ac:dyDescent="0.35">
      <c r="A153" s="51" t="s">
        <v>222</v>
      </c>
      <c r="B153" s="10" t="s">
        <v>203</v>
      </c>
      <c r="C153" s="10" t="s">
        <v>218</v>
      </c>
      <c r="D153" s="10" t="s">
        <v>219</v>
      </c>
      <c r="E153" s="10" t="s">
        <v>67</v>
      </c>
      <c r="F153" s="10" t="s">
        <v>203</v>
      </c>
      <c r="G153" s="10" t="s">
        <v>218</v>
      </c>
      <c r="H153" s="10" t="s">
        <v>219</v>
      </c>
      <c r="I153" s="10" t="s">
        <v>67</v>
      </c>
    </row>
    <row r="154" spans="1:18" x14ac:dyDescent="0.35">
      <c r="A154" s="2" t="s">
        <v>216</v>
      </c>
      <c r="B154" s="8">
        <v>28.8</v>
      </c>
      <c r="C154" s="8">
        <v>5.12</v>
      </c>
      <c r="D154" s="8">
        <v>24.96</v>
      </c>
      <c r="E154" s="8">
        <v>5.12</v>
      </c>
      <c r="F154" s="3">
        <v>0.45</v>
      </c>
      <c r="G154" s="3">
        <v>0.08</v>
      </c>
      <c r="H154" s="3">
        <v>0.39</v>
      </c>
      <c r="I154" s="3">
        <v>0.08</v>
      </c>
    </row>
    <row r="155" spans="1:18" x14ac:dyDescent="0.35">
      <c r="A155" s="2" t="s">
        <v>217</v>
      </c>
      <c r="B155" s="8">
        <v>15.84</v>
      </c>
      <c r="C155" s="8">
        <v>0</v>
      </c>
      <c r="D155" s="8">
        <v>12.209999999999999</v>
      </c>
      <c r="E155" s="8">
        <v>4.95</v>
      </c>
      <c r="F155" s="3">
        <v>0.48</v>
      </c>
      <c r="G155" s="2"/>
      <c r="H155" s="3">
        <v>0.37</v>
      </c>
      <c r="I155" s="3">
        <v>0.15</v>
      </c>
    </row>
    <row r="158" spans="1:18" ht="43.5" x14ac:dyDescent="0.35">
      <c r="A158" s="51" t="s">
        <v>227</v>
      </c>
      <c r="B158" s="10" t="s">
        <v>74</v>
      </c>
      <c r="C158" s="10" t="s">
        <v>223</v>
      </c>
      <c r="D158" s="10" t="s">
        <v>224</v>
      </c>
      <c r="E158" s="10" t="s">
        <v>225</v>
      </c>
      <c r="F158" s="10" t="s">
        <v>74</v>
      </c>
      <c r="G158" s="10" t="s">
        <v>223</v>
      </c>
      <c r="H158" s="10" t="s">
        <v>224</v>
      </c>
      <c r="I158" s="10" t="s">
        <v>225</v>
      </c>
      <c r="L158" s="51" t="s">
        <v>229</v>
      </c>
      <c r="M158" s="10"/>
      <c r="N158" s="10"/>
      <c r="P158" s="51" t="s">
        <v>230</v>
      </c>
      <c r="Q158" s="10"/>
      <c r="R158" s="10"/>
    </row>
    <row r="159" spans="1:18" x14ac:dyDescent="0.35">
      <c r="A159" s="2" t="s">
        <v>47</v>
      </c>
      <c r="B159" s="2">
        <v>77</v>
      </c>
      <c r="C159" s="2">
        <v>15</v>
      </c>
      <c r="D159" s="2">
        <v>47</v>
      </c>
      <c r="E159" s="2">
        <v>15</v>
      </c>
      <c r="F159" s="3">
        <v>0.6470588235294118</v>
      </c>
      <c r="G159" s="3">
        <v>0.65217391304347827</v>
      </c>
      <c r="H159" s="3">
        <v>0.64383561643835618</v>
      </c>
      <c r="I159" s="3">
        <v>0.65217391304347827</v>
      </c>
      <c r="L159" s="23" t="s">
        <v>47</v>
      </c>
      <c r="M159" s="49">
        <v>12</v>
      </c>
      <c r="N159" s="50">
        <f>M159/46</f>
        <v>0.2608695652173913</v>
      </c>
      <c r="P159" s="23" t="s">
        <v>47</v>
      </c>
      <c r="Q159" s="23">
        <v>2</v>
      </c>
      <c r="R159" s="50">
        <f>Q159/12</f>
        <v>0.16666666666666666</v>
      </c>
    </row>
    <row r="160" spans="1:18" x14ac:dyDescent="0.35">
      <c r="A160" s="2" t="s">
        <v>41</v>
      </c>
      <c r="B160" s="2">
        <v>20</v>
      </c>
      <c r="C160" s="2">
        <v>3</v>
      </c>
      <c r="D160" s="2">
        <v>13</v>
      </c>
      <c r="E160" s="2">
        <v>3</v>
      </c>
      <c r="F160" s="3">
        <v>0.16806722689075632</v>
      </c>
      <c r="G160" s="3">
        <v>0.13043478260869565</v>
      </c>
      <c r="H160" s="3">
        <v>0.17808219178082191</v>
      </c>
      <c r="I160" s="3">
        <v>0.13043478260869565</v>
      </c>
      <c r="L160" s="23" t="s">
        <v>41</v>
      </c>
      <c r="M160" s="49">
        <v>19</v>
      </c>
      <c r="N160" s="50">
        <f>M160/46</f>
        <v>0.41304347826086957</v>
      </c>
      <c r="P160" s="23" t="s">
        <v>48</v>
      </c>
      <c r="Q160" s="23">
        <v>10</v>
      </c>
      <c r="R160" s="50">
        <f>Q160/12</f>
        <v>0.83333333333333337</v>
      </c>
    </row>
    <row r="161" spans="1:14" x14ac:dyDescent="0.35">
      <c r="A161" s="2" t="s">
        <v>48</v>
      </c>
      <c r="B161" s="2">
        <v>22</v>
      </c>
      <c r="C161" s="2">
        <v>5</v>
      </c>
      <c r="D161" s="2">
        <v>12</v>
      </c>
      <c r="E161" s="2">
        <v>5</v>
      </c>
      <c r="F161" s="3">
        <v>0.18487394957983194</v>
      </c>
      <c r="G161" s="3">
        <v>0.21739130434782608</v>
      </c>
      <c r="H161" s="3">
        <v>0.16438356164383561</v>
      </c>
      <c r="I161" s="3">
        <v>0.21739130434782608</v>
      </c>
      <c r="L161" s="23" t="s">
        <v>48</v>
      </c>
      <c r="M161" s="49">
        <v>15</v>
      </c>
      <c r="N161" s="50">
        <f>M161/46</f>
        <v>0.32608695652173914</v>
      </c>
    </row>
    <row r="162" spans="1:14" x14ac:dyDescent="0.35">
      <c r="A162" s="2"/>
      <c r="B162" s="2">
        <v>119</v>
      </c>
      <c r="C162" s="2">
        <v>23</v>
      </c>
      <c r="D162" s="2">
        <v>73</v>
      </c>
      <c r="E162" s="2">
        <v>23</v>
      </c>
      <c r="F162" s="2"/>
      <c r="G162" s="2"/>
      <c r="H162" s="2"/>
      <c r="I162" s="2"/>
    </row>
    <row r="164" spans="1:14" ht="58" x14ac:dyDescent="0.35">
      <c r="A164" s="51" t="s">
        <v>228</v>
      </c>
      <c r="B164" s="10" t="s">
        <v>74</v>
      </c>
      <c r="C164" s="10" t="s">
        <v>223</v>
      </c>
      <c r="D164" s="10" t="s">
        <v>224</v>
      </c>
      <c r="E164" s="10" t="s">
        <v>225</v>
      </c>
      <c r="F164" s="10" t="s">
        <v>74</v>
      </c>
      <c r="G164" s="10" t="s">
        <v>223</v>
      </c>
      <c r="H164" s="10" t="s">
        <v>224</v>
      </c>
      <c r="I164" s="10" t="s">
        <v>225</v>
      </c>
    </row>
    <row r="165" spans="1:14" x14ac:dyDescent="0.35">
      <c r="A165" s="2" t="s">
        <v>47</v>
      </c>
      <c r="B165" s="2">
        <v>15</v>
      </c>
      <c r="C165" s="2">
        <v>2</v>
      </c>
      <c r="D165" s="2">
        <v>11</v>
      </c>
      <c r="E165" s="2">
        <v>2</v>
      </c>
      <c r="F165" s="3">
        <v>0.12605042016806722</v>
      </c>
      <c r="G165" s="3">
        <v>8.6956521739130432E-2</v>
      </c>
      <c r="H165" s="3">
        <v>0.15068493150684931</v>
      </c>
      <c r="I165" s="3">
        <v>8.6956521739130432E-2</v>
      </c>
    </row>
    <row r="166" spans="1:14" x14ac:dyDescent="0.35">
      <c r="A166" s="2" t="s">
        <v>41</v>
      </c>
      <c r="B166" s="2">
        <v>93</v>
      </c>
      <c r="C166" s="2">
        <v>21</v>
      </c>
      <c r="D166" s="2">
        <v>54</v>
      </c>
      <c r="E166" s="2">
        <v>17</v>
      </c>
      <c r="F166" s="3">
        <v>0.78151260504201681</v>
      </c>
      <c r="G166" s="3">
        <v>0.91304347826086951</v>
      </c>
      <c r="H166" s="3">
        <v>0.73972602739726023</v>
      </c>
      <c r="I166" s="3">
        <v>0.73913043478260865</v>
      </c>
    </row>
    <row r="167" spans="1:14" x14ac:dyDescent="0.35">
      <c r="A167" s="2" t="s">
        <v>226</v>
      </c>
      <c r="B167" s="2">
        <v>11</v>
      </c>
      <c r="C167" s="2"/>
      <c r="D167" s="2">
        <v>7</v>
      </c>
      <c r="E167" s="2">
        <v>4</v>
      </c>
      <c r="F167" s="3">
        <v>9.2436974789915971E-2</v>
      </c>
      <c r="G167" s="3">
        <v>0</v>
      </c>
      <c r="H167" s="3">
        <v>9.5890410958904104E-2</v>
      </c>
      <c r="I167" s="3">
        <v>0.17391304347826086</v>
      </c>
    </row>
    <row r="168" spans="1:14" x14ac:dyDescent="0.35">
      <c r="A168" s="2"/>
      <c r="B168" s="2">
        <v>119</v>
      </c>
      <c r="C168" s="2">
        <v>23</v>
      </c>
      <c r="D168" s="2">
        <v>73</v>
      </c>
      <c r="E168" s="2">
        <v>23</v>
      </c>
      <c r="F168" s="2"/>
      <c r="G168" s="2"/>
      <c r="H168" s="2"/>
      <c r="I168" s="2"/>
    </row>
    <row r="171" spans="1:14" x14ac:dyDescent="0.35">
      <c r="A171" s="51" t="s">
        <v>231</v>
      </c>
      <c r="B171" s="91" t="s">
        <v>232</v>
      </c>
      <c r="C171" s="92"/>
      <c r="D171" s="91" t="s">
        <v>213</v>
      </c>
      <c r="E171" s="92"/>
    </row>
    <row r="172" spans="1:14" x14ac:dyDescent="0.35">
      <c r="A172" s="18" t="s">
        <v>47</v>
      </c>
      <c r="B172" s="12">
        <v>69</v>
      </c>
      <c r="C172" s="13">
        <f>B172/119</f>
        <v>0.57983193277310929</v>
      </c>
      <c r="D172" s="2">
        <v>15</v>
      </c>
      <c r="E172" s="13">
        <f>D172/46</f>
        <v>0.32608695652173914</v>
      </c>
    </row>
    <row r="173" spans="1:14" x14ac:dyDescent="0.35">
      <c r="A173" s="18" t="s">
        <v>48</v>
      </c>
      <c r="B173" s="12">
        <v>50</v>
      </c>
      <c r="C173" s="13">
        <f>B173/119</f>
        <v>0.42016806722689076</v>
      </c>
      <c r="D173" s="2">
        <v>31</v>
      </c>
      <c r="E173" s="13">
        <f>D173/46</f>
        <v>0.67391304347826086</v>
      </c>
    </row>
  </sheetData>
  <mergeCells count="4">
    <mergeCell ref="Q45:Q47"/>
    <mergeCell ref="Q52:Q54"/>
    <mergeCell ref="B171:C171"/>
    <mergeCell ref="D171:E17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6" workbookViewId="0">
      <selection activeCell="D19" sqref="D19:E19"/>
    </sheetView>
  </sheetViews>
  <sheetFormatPr defaultRowHeight="14.5" x14ac:dyDescent="0.35"/>
  <cols>
    <col min="1" max="1" width="27.54296875" customWidth="1"/>
    <col min="5" max="5" width="12.36328125" customWidth="1"/>
    <col min="7" max="7" width="13.81640625" customWidth="1"/>
    <col min="9" max="9" width="13.6328125" customWidth="1"/>
    <col min="13" max="13" width="11.54296875" customWidth="1"/>
  </cols>
  <sheetData>
    <row r="1" spans="1:17" x14ac:dyDescent="0.35">
      <c r="A1" s="93" t="s">
        <v>197</v>
      </c>
    </row>
    <row r="2" spans="1:17" ht="87" customHeight="1" x14ac:dyDescent="0.35">
      <c r="A2" s="97" t="s">
        <v>233</v>
      </c>
      <c r="B2" s="98"/>
      <c r="C2" s="99"/>
      <c r="E2" s="97" t="s">
        <v>234</v>
      </c>
      <c r="F2" s="98"/>
      <c r="G2" s="99"/>
      <c r="I2" s="97" t="s">
        <v>235</v>
      </c>
      <c r="J2" s="98"/>
      <c r="K2" s="99"/>
    </row>
    <row r="3" spans="1:17" x14ac:dyDescent="0.35">
      <c r="A3" s="18" t="s">
        <v>47</v>
      </c>
      <c r="B3" s="12">
        <v>68</v>
      </c>
      <c r="C3" s="13">
        <f>B3/119</f>
        <v>0.5714285714285714</v>
      </c>
      <c r="E3" s="18" t="s">
        <v>47</v>
      </c>
      <c r="F3" s="12">
        <v>22</v>
      </c>
      <c r="G3" s="13">
        <f>F3/68</f>
        <v>0.3235294117647059</v>
      </c>
      <c r="I3" s="88" t="s">
        <v>47</v>
      </c>
      <c r="J3" s="95">
        <v>17</v>
      </c>
      <c r="K3" s="96">
        <f>J3/68</f>
        <v>0.25</v>
      </c>
    </row>
    <row r="4" spans="1:17" x14ac:dyDescent="0.35">
      <c r="A4" s="18" t="s">
        <v>41</v>
      </c>
      <c r="B4" s="12">
        <v>24</v>
      </c>
      <c r="C4" s="13">
        <f t="shared" ref="C4:C5" si="0">B4/119</f>
        <v>0.20168067226890757</v>
      </c>
      <c r="E4" s="18" t="s">
        <v>41</v>
      </c>
      <c r="F4" s="12">
        <v>18</v>
      </c>
      <c r="G4" s="13">
        <f t="shared" ref="G4:G5" si="1">F4/68</f>
        <v>0.26470588235294118</v>
      </c>
      <c r="I4" s="88" t="s">
        <v>41</v>
      </c>
      <c r="J4" s="95">
        <v>20</v>
      </c>
      <c r="K4" s="96">
        <f t="shared" ref="K4:K5" si="2">J4/68</f>
        <v>0.29411764705882354</v>
      </c>
    </row>
    <row r="5" spans="1:17" x14ac:dyDescent="0.35">
      <c r="A5" s="18" t="s">
        <v>48</v>
      </c>
      <c r="B5" s="12">
        <v>27</v>
      </c>
      <c r="C5" s="13">
        <f t="shared" si="0"/>
        <v>0.22689075630252101</v>
      </c>
      <c r="E5" s="18" t="s">
        <v>48</v>
      </c>
      <c r="F5" s="12">
        <v>28</v>
      </c>
      <c r="G5" s="13">
        <f t="shared" si="1"/>
        <v>0.41176470588235292</v>
      </c>
      <c r="I5" s="88" t="s">
        <v>48</v>
      </c>
      <c r="J5" s="95">
        <v>31</v>
      </c>
      <c r="K5" s="96">
        <f t="shared" si="2"/>
        <v>0.45588235294117646</v>
      </c>
    </row>
    <row r="7" spans="1:17" x14ac:dyDescent="0.35">
      <c r="A7" s="93" t="s">
        <v>12</v>
      </c>
    </row>
    <row r="8" spans="1:17" ht="101.5" x14ac:dyDescent="0.35">
      <c r="A8" s="51" t="s">
        <v>236</v>
      </c>
      <c r="B8" s="91" t="s">
        <v>11</v>
      </c>
      <c r="C8" s="92"/>
      <c r="D8" s="91" t="s">
        <v>197</v>
      </c>
      <c r="E8" s="92"/>
    </row>
    <row r="9" spans="1:17" x14ac:dyDescent="0.35">
      <c r="A9" s="18" t="s">
        <v>237</v>
      </c>
      <c r="B9" s="2">
        <v>25</v>
      </c>
      <c r="C9" s="13">
        <f>B9/46</f>
        <v>0.54347826086956519</v>
      </c>
      <c r="D9" s="12">
        <v>67</v>
      </c>
      <c r="E9" s="13">
        <f>D9/119</f>
        <v>0.56302521008403361</v>
      </c>
      <c r="H9" s="39"/>
    </row>
    <row r="10" spans="1:17" x14ac:dyDescent="0.35">
      <c r="A10" s="23" t="s">
        <v>48</v>
      </c>
      <c r="B10" s="2">
        <v>18</v>
      </c>
      <c r="C10" s="13">
        <f t="shared" ref="C10:C11" si="3">B10/46</f>
        <v>0.39130434782608697</v>
      </c>
      <c r="D10" s="12">
        <v>39</v>
      </c>
      <c r="E10" s="13">
        <f>D10/119</f>
        <v>0.32773109243697479</v>
      </c>
      <c r="H10" s="39"/>
    </row>
    <row r="11" spans="1:17" x14ac:dyDescent="0.35">
      <c r="A11" s="18" t="s">
        <v>67</v>
      </c>
      <c r="B11" s="2">
        <v>3</v>
      </c>
      <c r="C11" s="13">
        <f t="shared" si="3"/>
        <v>6.5217391304347824E-2</v>
      </c>
      <c r="D11" s="12">
        <v>14</v>
      </c>
      <c r="E11" s="13">
        <f>D11/119</f>
        <v>0.11764705882352941</v>
      </c>
      <c r="H11" s="39"/>
    </row>
    <row r="14" spans="1:17" ht="58" x14ac:dyDescent="0.35">
      <c r="A14" s="51" t="s">
        <v>238</v>
      </c>
      <c r="B14" s="90" t="s">
        <v>197</v>
      </c>
      <c r="C14" s="90"/>
      <c r="D14" s="90" t="s">
        <v>11</v>
      </c>
      <c r="E14" s="90"/>
      <c r="G14" s="51" t="s">
        <v>239</v>
      </c>
      <c r="H14" s="90" t="s">
        <v>197</v>
      </c>
      <c r="I14" s="90"/>
      <c r="J14" s="90" t="s">
        <v>11</v>
      </c>
      <c r="K14" s="90"/>
      <c r="M14" s="51" t="s">
        <v>240</v>
      </c>
      <c r="N14" s="89" t="s">
        <v>197</v>
      </c>
      <c r="O14" s="89"/>
      <c r="P14" s="90" t="s">
        <v>11</v>
      </c>
      <c r="Q14" s="90"/>
    </row>
    <row r="15" spans="1:17" x14ac:dyDescent="0.35">
      <c r="A15" s="18" t="s">
        <v>47</v>
      </c>
      <c r="B15" s="12">
        <v>37</v>
      </c>
      <c r="C15" s="13">
        <f>B15/119</f>
        <v>0.31092436974789917</v>
      </c>
      <c r="D15" s="2">
        <v>4</v>
      </c>
      <c r="E15" s="13">
        <f>D15/46</f>
        <v>8.6956521739130432E-2</v>
      </c>
      <c r="G15" s="18" t="s">
        <v>47</v>
      </c>
      <c r="H15" s="12">
        <v>25</v>
      </c>
      <c r="I15" s="13">
        <f>H15/119</f>
        <v>0.21008403361344538</v>
      </c>
      <c r="J15" s="2">
        <v>5</v>
      </c>
      <c r="K15" s="13">
        <f>J15/46</f>
        <v>0.10869565217391304</v>
      </c>
      <c r="M15" s="18" t="s">
        <v>47</v>
      </c>
      <c r="N15" s="12">
        <v>9</v>
      </c>
      <c r="O15" s="13">
        <f>N15/119</f>
        <v>7.5630252100840331E-2</v>
      </c>
      <c r="P15" s="2">
        <v>1</v>
      </c>
      <c r="Q15" s="13">
        <f>P15/46</f>
        <v>2.1739130434782608E-2</v>
      </c>
    </row>
    <row r="16" spans="1:17" x14ac:dyDescent="0.35">
      <c r="A16" s="18" t="s">
        <v>41</v>
      </c>
      <c r="B16" s="12">
        <v>9</v>
      </c>
      <c r="C16" s="13">
        <f t="shared" ref="C16:C17" si="4">B16/119</f>
        <v>7.5630252100840331E-2</v>
      </c>
      <c r="D16" s="2">
        <v>5</v>
      </c>
      <c r="E16" s="13">
        <f t="shared" ref="E16:E17" si="5">D16/46</f>
        <v>0.10869565217391304</v>
      </c>
      <c r="G16" s="18" t="s">
        <v>41</v>
      </c>
      <c r="H16" s="12">
        <v>2</v>
      </c>
      <c r="I16" s="13">
        <f t="shared" ref="I16:I17" si="6">H16/119</f>
        <v>1.680672268907563E-2</v>
      </c>
      <c r="J16" s="2">
        <v>2</v>
      </c>
      <c r="K16" s="13">
        <f t="shared" ref="K16:K17" si="7">J16/46</f>
        <v>4.3478260869565216E-2</v>
      </c>
      <c r="M16" s="18" t="s">
        <v>41</v>
      </c>
      <c r="N16" s="12">
        <v>5</v>
      </c>
      <c r="O16" s="13">
        <f t="shared" ref="O16:O17" si="8">N16/119</f>
        <v>4.2016806722689079E-2</v>
      </c>
      <c r="P16" s="2">
        <v>4</v>
      </c>
      <c r="Q16" s="13">
        <f t="shared" ref="Q16:Q17" si="9">P16/46</f>
        <v>8.6956521739130432E-2</v>
      </c>
    </row>
    <row r="17" spans="1:17" x14ac:dyDescent="0.35">
      <c r="A17" s="18" t="s">
        <v>48</v>
      </c>
      <c r="B17" s="12">
        <v>73</v>
      </c>
      <c r="C17" s="13">
        <f t="shared" si="4"/>
        <v>0.61344537815126055</v>
      </c>
      <c r="D17" s="2">
        <v>37</v>
      </c>
      <c r="E17" s="13">
        <f t="shared" si="5"/>
        <v>0.80434782608695654</v>
      </c>
      <c r="G17" s="18" t="s">
        <v>48</v>
      </c>
      <c r="H17" s="12">
        <v>92</v>
      </c>
      <c r="I17" s="13">
        <f t="shared" si="6"/>
        <v>0.77310924369747902</v>
      </c>
      <c r="J17" s="2">
        <v>39</v>
      </c>
      <c r="K17" s="13">
        <f t="shared" si="7"/>
        <v>0.84782608695652173</v>
      </c>
      <c r="M17" s="18" t="s">
        <v>48</v>
      </c>
      <c r="N17" s="12">
        <v>105</v>
      </c>
      <c r="O17" s="13">
        <f t="shared" si="8"/>
        <v>0.88235294117647056</v>
      </c>
      <c r="P17" s="2">
        <v>41</v>
      </c>
      <c r="Q17" s="13">
        <f t="shared" si="9"/>
        <v>0.89130434782608692</v>
      </c>
    </row>
    <row r="19" spans="1:17" ht="101.5" x14ac:dyDescent="0.35">
      <c r="A19" s="51" t="s">
        <v>236</v>
      </c>
      <c r="B19" s="90" t="s">
        <v>11</v>
      </c>
      <c r="C19" s="90"/>
      <c r="D19" s="90" t="s">
        <v>197</v>
      </c>
      <c r="E19" s="90"/>
      <c r="G19" s="51" t="s">
        <v>241</v>
      </c>
      <c r="H19" s="90" t="s">
        <v>197</v>
      </c>
      <c r="I19" s="90"/>
      <c r="J19" s="90" t="s">
        <v>11</v>
      </c>
      <c r="K19" s="90"/>
      <c r="M19" s="51" t="s">
        <v>242</v>
      </c>
      <c r="N19" s="90" t="s">
        <v>197</v>
      </c>
      <c r="O19" s="90"/>
      <c r="P19" s="90" t="s">
        <v>11</v>
      </c>
      <c r="Q19" s="90"/>
    </row>
    <row r="20" spans="1:17" x14ac:dyDescent="0.35">
      <c r="A20" s="18" t="s">
        <v>237</v>
      </c>
      <c r="B20" s="2">
        <v>25</v>
      </c>
      <c r="C20" s="13">
        <f>B20/46</f>
        <v>0.54347826086956519</v>
      </c>
      <c r="D20" s="12">
        <v>67</v>
      </c>
      <c r="E20" s="13">
        <f>D20/119</f>
        <v>0.56302521008403361</v>
      </c>
      <c r="G20" s="18" t="s">
        <v>47</v>
      </c>
      <c r="H20" s="12">
        <v>38</v>
      </c>
      <c r="I20" s="13">
        <f>H20/119</f>
        <v>0.31932773109243695</v>
      </c>
      <c r="J20" s="2">
        <v>7</v>
      </c>
      <c r="K20" s="13">
        <f>J20/46</f>
        <v>0.15217391304347827</v>
      </c>
      <c r="M20" s="18" t="s">
        <v>47</v>
      </c>
      <c r="N20" s="12">
        <v>43</v>
      </c>
      <c r="O20" s="13">
        <f>N20/119</f>
        <v>0.36134453781512604</v>
      </c>
      <c r="P20" s="2">
        <v>8</v>
      </c>
      <c r="Q20" s="13">
        <f>P20/46</f>
        <v>0.17391304347826086</v>
      </c>
    </row>
    <row r="21" spans="1:17" x14ac:dyDescent="0.35">
      <c r="A21" s="23" t="s">
        <v>48</v>
      </c>
      <c r="B21" s="2">
        <v>18</v>
      </c>
      <c r="C21" s="13">
        <f t="shared" ref="C21:C22" si="10">B21/46</f>
        <v>0.39130434782608697</v>
      </c>
      <c r="D21" s="12">
        <v>39</v>
      </c>
      <c r="E21" s="13">
        <f>D21/119</f>
        <v>0.32773109243697479</v>
      </c>
      <c r="G21" s="18" t="s">
        <v>41</v>
      </c>
      <c r="H21" s="12">
        <v>5</v>
      </c>
      <c r="I21" s="13">
        <f t="shared" ref="I21:I24" si="11">H21/119</f>
        <v>4.2016806722689079E-2</v>
      </c>
      <c r="J21" s="2">
        <v>1</v>
      </c>
      <c r="K21" s="13">
        <f t="shared" ref="K21:K24" si="12">J21/46</f>
        <v>2.1739130434782608E-2</v>
      </c>
      <c r="M21" s="18" t="s">
        <v>41</v>
      </c>
      <c r="N21" s="12">
        <v>9</v>
      </c>
      <c r="O21" s="13">
        <f t="shared" ref="O21:O24" si="13">N21/119</f>
        <v>7.5630252100840331E-2</v>
      </c>
      <c r="P21" s="2">
        <v>3</v>
      </c>
      <c r="Q21" s="13">
        <f t="shared" ref="Q21:Q24" si="14">P21/46</f>
        <v>6.5217391304347824E-2</v>
      </c>
    </row>
    <row r="22" spans="1:17" x14ac:dyDescent="0.35">
      <c r="A22" s="18" t="s">
        <v>67</v>
      </c>
      <c r="B22" s="2">
        <v>3</v>
      </c>
      <c r="C22" s="13">
        <f t="shared" si="10"/>
        <v>6.5217391304347824E-2</v>
      </c>
      <c r="D22" s="12">
        <v>14</v>
      </c>
      <c r="E22" s="13">
        <f>D22/119</f>
        <v>0.11764705882352941</v>
      </c>
      <c r="G22" s="18" t="s">
        <v>48</v>
      </c>
      <c r="H22" s="12">
        <v>14</v>
      </c>
      <c r="I22" s="13">
        <f t="shared" si="11"/>
        <v>0.11764705882352941</v>
      </c>
      <c r="J22" s="2">
        <v>3</v>
      </c>
      <c r="K22" s="13">
        <f t="shared" si="12"/>
        <v>6.5217391304347824E-2</v>
      </c>
      <c r="M22" s="18" t="s">
        <v>48</v>
      </c>
      <c r="N22" s="12">
        <v>8</v>
      </c>
      <c r="O22" s="13">
        <f t="shared" si="13"/>
        <v>6.7226890756302518E-2</v>
      </c>
      <c r="P22" s="2">
        <v>4</v>
      </c>
      <c r="Q22" s="13">
        <f t="shared" si="14"/>
        <v>8.6956521739130432E-2</v>
      </c>
    </row>
    <row r="23" spans="1:17" x14ac:dyDescent="0.35">
      <c r="G23" s="18" t="s">
        <v>243</v>
      </c>
      <c r="H23" s="12">
        <v>41</v>
      </c>
      <c r="I23" s="13">
        <f t="shared" si="11"/>
        <v>0.34453781512605042</v>
      </c>
      <c r="J23" s="2">
        <v>12</v>
      </c>
      <c r="K23" s="13">
        <f t="shared" si="12"/>
        <v>0.2608695652173913</v>
      </c>
      <c r="M23" s="18" t="s">
        <v>243</v>
      </c>
      <c r="N23" s="12">
        <v>44</v>
      </c>
      <c r="O23" s="13">
        <f t="shared" si="13"/>
        <v>0.36974789915966388</v>
      </c>
      <c r="P23" s="2">
        <v>17</v>
      </c>
      <c r="Q23" s="13">
        <f t="shared" si="14"/>
        <v>0.36956521739130432</v>
      </c>
    </row>
    <row r="24" spans="1:17" x14ac:dyDescent="0.35">
      <c r="G24" s="18" t="s">
        <v>244</v>
      </c>
      <c r="H24" s="12">
        <v>21</v>
      </c>
      <c r="I24" s="13">
        <f t="shared" si="11"/>
        <v>0.17647058823529413</v>
      </c>
      <c r="J24" s="2">
        <v>23</v>
      </c>
      <c r="K24" s="13">
        <f t="shared" si="12"/>
        <v>0.5</v>
      </c>
      <c r="M24" s="18" t="s">
        <v>244</v>
      </c>
      <c r="N24" s="12">
        <v>15</v>
      </c>
      <c r="O24" s="13">
        <f t="shared" si="13"/>
        <v>0.12605042016806722</v>
      </c>
      <c r="P24" s="2">
        <v>14</v>
      </c>
      <c r="Q24" s="13">
        <f t="shared" si="14"/>
        <v>0.30434782608695654</v>
      </c>
    </row>
  </sheetData>
  <mergeCells count="16">
    <mergeCell ref="N19:O19"/>
    <mergeCell ref="P19:Q19"/>
    <mergeCell ref="B19:C19"/>
    <mergeCell ref="D19:E19"/>
    <mergeCell ref="H19:I19"/>
    <mergeCell ref="J19:K19"/>
    <mergeCell ref="B14:C14"/>
    <mergeCell ref="D14:E14"/>
    <mergeCell ref="H14:I14"/>
    <mergeCell ref="J14:K14"/>
    <mergeCell ref="P14:Q14"/>
    <mergeCell ref="E2:G2"/>
    <mergeCell ref="I2:K2"/>
    <mergeCell ref="A2:C2"/>
    <mergeCell ref="B8:C8"/>
    <mergeCell ref="D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B21" sqref="B21"/>
    </sheetView>
  </sheetViews>
  <sheetFormatPr defaultRowHeight="14.5" x14ac:dyDescent="0.35"/>
  <cols>
    <col min="1" max="1" width="28.90625" customWidth="1"/>
    <col min="7" max="7" width="15" customWidth="1"/>
    <col min="13" max="13" width="20.453125" customWidth="1"/>
  </cols>
  <sheetData>
    <row r="1" spans="1:17" ht="29" x14ac:dyDescent="0.35">
      <c r="A1" s="51" t="s">
        <v>245</v>
      </c>
      <c r="B1" s="90" t="s">
        <v>197</v>
      </c>
      <c r="C1" s="90"/>
      <c r="D1" s="90" t="s">
        <v>11</v>
      </c>
      <c r="E1" s="90"/>
      <c r="G1" s="51" t="s">
        <v>246</v>
      </c>
      <c r="H1" s="90" t="s">
        <v>197</v>
      </c>
      <c r="I1" s="90"/>
      <c r="J1" s="90" t="s">
        <v>11</v>
      </c>
      <c r="K1" s="90"/>
      <c r="M1" s="51" t="s">
        <v>247</v>
      </c>
      <c r="N1" s="90" t="s">
        <v>197</v>
      </c>
      <c r="O1" s="90"/>
      <c r="P1" s="90" t="s">
        <v>11</v>
      </c>
      <c r="Q1" s="90"/>
    </row>
    <row r="2" spans="1:17" x14ac:dyDescent="0.35">
      <c r="A2" s="18" t="s">
        <v>47</v>
      </c>
      <c r="B2" s="12">
        <v>42</v>
      </c>
      <c r="C2" s="13">
        <f>B2/119</f>
        <v>0.35294117647058826</v>
      </c>
      <c r="D2" s="2">
        <v>18</v>
      </c>
      <c r="E2" s="13">
        <f>D2/46</f>
        <v>0.39130434782608697</v>
      </c>
      <c r="G2" s="18" t="s">
        <v>47</v>
      </c>
      <c r="H2" s="12">
        <v>21</v>
      </c>
      <c r="I2" s="13">
        <f>H2/42</f>
        <v>0.5</v>
      </c>
      <c r="J2" s="2">
        <v>10</v>
      </c>
      <c r="K2" s="13">
        <f>J2/18</f>
        <v>0.55555555555555558</v>
      </c>
      <c r="M2" s="18" t="s">
        <v>47</v>
      </c>
      <c r="N2" s="12">
        <v>7</v>
      </c>
      <c r="O2" s="13">
        <f>N2/42</f>
        <v>0.16666666666666666</v>
      </c>
      <c r="P2" s="2">
        <v>8</v>
      </c>
      <c r="Q2" s="13">
        <f>P2/18</f>
        <v>0.44444444444444442</v>
      </c>
    </row>
    <row r="3" spans="1:17" x14ac:dyDescent="0.35">
      <c r="A3" s="18" t="s">
        <v>41</v>
      </c>
      <c r="B3" s="12">
        <v>22</v>
      </c>
      <c r="C3" s="13">
        <f t="shared" ref="C3:C4" si="0">B3/119</f>
        <v>0.18487394957983194</v>
      </c>
      <c r="D3" s="2">
        <v>6</v>
      </c>
      <c r="E3" s="13">
        <f t="shared" ref="E3:E4" si="1">D3/46</f>
        <v>0.13043478260869565</v>
      </c>
      <c r="G3" s="18" t="s">
        <v>41</v>
      </c>
      <c r="H3" s="12">
        <v>7</v>
      </c>
      <c r="I3" s="13">
        <f t="shared" ref="I3:I4" si="2">H3/42</f>
        <v>0.16666666666666666</v>
      </c>
      <c r="J3" s="2">
        <v>1</v>
      </c>
      <c r="K3" s="13">
        <f t="shared" ref="K3:K4" si="3">J3/18</f>
        <v>5.5555555555555552E-2</v>
      </c>
      <c r="M3" s="18" t="s">
        <v>41</v>
      </c>
      <c r="N3" s="12">
        <v>21</v>
      </c>
      <c r="O3" s="13">
        <f t="shared" ref="O3:O4" si="4">N3/42</f>
        <v>0.5</v>
      </c>
      <c r="P3" s="2">
        <v>9</v>
      </c>
      <c r="Q3" s="13">
        <f t="shared" ref="Q3:Q4" si="5">P3/18</f>
        <v>0.5</v>
      </c>
    </row>
    <row r="4" spans="1:17" x14ac:dyDescent="0.35">
      <c r="A4" s="18" t="s">
        <v>48</v>
      </c>
      <c r="B4" s="12">
        <v>55</v>
      </c>
      <c r="C4" s="13">
        <f t="shared" si="0"/>
        <v>0.46218487394957986</v>
      </c>
      <c r="D4" s="2">
        <v>22</v>
      </c>
      <c r="E4" s="13">
        <f t="shared" si="1"/>
        <v>0.47826086956521741</v>
      </c>
      <c r="G4" s="18" t="s">
        <v>48</v>
      </c>
      <c r="H4" s="12">
        <v>14</v>
      </c>
      <c r="I4" s="13">
        <f t="shared" si="2"/>
        <v>0.33333333333333331</v>
      </c>
      <c r="J4" s="2">
        <v>7</v>
      </c>
      <c r="K4" s="13">
        <f t="shared" si="3"/>
        <v>0.3888888888888889</v>
      </c>
      <c r="M4" s="18" t="s">
        <v>48</v>
      </c>
      <c r="N4" s="12">
        <v>14</v>
      </c>
      <c r="O4" s="13">
        <f t="shared" si="4"/>
        <v>0.33333333333333331</v>
      </c>
      <c r="P4" s="2">
        <v>1</v>
      </c>
      <c r="Q4" s="13">
        <f t="shared" si="5"/>
        <v>5.5555555555555552E-2</v>
      </c>
    </row>
    <row r="6" spans="1:17" ht="43.5" x14ac:dyDescent="0.35">
      <c r="A6" s="51" t="s">
        <v>248</v>
      </c>
      <c r="B6" s="90" t="s">
        <v>197</v>
      </c>
      <c r="C6" s="90"/>
      <c r="D6" s="90" t="s">
        <v>11</v>
      </c>
      <c r="E6" s="90"/>
      <c r="G6" s="51" t="s">
        <v>249</v>
      </c>
      <c r="H6" s="90" t="s">
        <v>197</v>
      </c>
      <c r="I6" s="90"/>
      <c r="J6" s="90" t="s">
        <v>11</v>
      </c>
      <c r="K6" s="90"/>
    </row>
    <row r="7" spans="1:17" x14ac:dyDescent="0.35">
      <c r="A7" s="18" t="s">
        <v>47</v>
      </c>
      <c r="B7" s="12">
        <v>4</v>
      </c>
      <c r="C7" s="13">
        <f>B7/42</f>
        <v>9.5238095238095233E-2</v>
      </c>
      <c r="D7" s="2"/>
      <c r="E7" s="2"/>
      <c r="G7" s="18" t="s">
        <v>47</v>
      </c>
      <c r="H7" s="12">
        <v>16</v>
      </c>
      <c r="I7" s="13">
        <f>H7/42</f>
        <v>0.38095238095238093</v>
      </c>
      <c r="J7" s="2">
        <v>8</v>
      </c>
      <c r="K7" s="13">
        <f>J7/18</f>
        <v>0.44444444444444442</v>
      </c>
    </row>
    <row r="8" spans="1:17" x14ac:dyDescent="0.35">
      <c r="A8" s="18" t="s">
        <v>48</v>
      </c>
      <c r="B8" s="12">
        <v>38</v>
      </c>
      <c r="C8" s="13">
        <f>B8/42</f>
        <v>0.90476190476190477</v>
      </c>
      <c r="D8" s="2">
        <v>18</v>
      </c>
      <c r="E8" s="13">
        <v>1</v>
      </c>
      <c r="G8" s="18" t="s">
        <v>41</v>
      </c>
      <c r="H8" s="12">
        <v>14</v>
      </c>
      <c r="I8" s="13">
        <f t="shared" ref="I8:I9" si="6">H8/42</f>
        <v>0.33333333333333331</v>
      </c>
      <c r="J8" s="94">
        <v>6</v>
      </c>
      <c r="K8" s="13">
        <f t="shared" ref="K8:K9" si="7">J8/18</f>
        <v>0.33333333333333331</v>
      </c>
    </row>
    <row r="9" spans="1:17" x14ac:dyDescent="0.35">
      <c r="G9" s="18" t="s">
        <v>48</v>
      </c>
      <c r="H9" s="12">
        <v>12</v>
      </c>
      <c r="I9" s="13">
        <f t="shared" si="6"/>
        <v>0.2857142857142857</v>
      </c>
      <c r="J9" s="2">
        <v>4</v>
      </c>
      <c r="K9" s="13">
        <f t="shared" si="7"/>
        <v>0.22222222222222221</v>
      </c>
    </row>
    <row r="12" spans="1:17" ht="29" x14ac:dyDescent="0.35">
      <c r="A12" s="51" t="s">
        <v>250</v>
      </c>
      <c r="B12" s="10" t="s">
        <v>122</v>
      </c>
      <c r="C12" s="10" t="s">
        <v>210</v>
      </c>
      <c r="D12" s="10" t="s">
        <v>67</v>
      </c>
      <c r="E12" s="10" t="s">
        <v>122</v>
      </c>
      <c r="F12" s="10" t="s">
        <v>210</v>
      </c>
      <c r="G12" s="10" t="s">
        <v>67</v>
      </c>
    </row>
    <row r="13" spans="1:17" x14ac:dyDescent="0.35">
      <c r="A13" s="2" t="s">
        <v>209</v>
      </c>
      <c r="B13" s="8">
        <v>14.28</v>
      </c>
      <c r="C13" s="8">
        <v>92.820000000000007</v>
      </c>
      <c r="D13" s="8">
        <v>11.9</v>
      </c>
      <c r="E13" s="3">
        <v>0.12</v>
      </c>
      <c r="F13" s="3">
        <v>0.78</v>
      </c>
      <c r="G13" s="3">
        <v>0.1</v>
      </c>
    </row>
    <row r="14" spans="1:17" x14ac:dyDescent="0.35">
      <c r="A14" s="2" t="s">
        <v>9</v>
      </c>
      <c r="B14" s="8">
        <v>9.2000000000000011</v>
      </c>
      <c r="C14" s="8">
        <v>6.8999999999999995</v>
      </c>
      <c r="D14" s="8">
        <v>29.900000000000002</v>
      </c>
      <c r="E14" s="3">
        <v>0.2</v>
      </c>
      <c r="F14" s="3">
        <v>0.15</v>
      </c>
      <c r="G14" s="3">
        <v>0.65</v>
      </c>
    </row>
    <row r="20" spans="2:4" x14ac:dyDescent="0.35">
      <c r="B20" s="7"/>
      <c r="C20" s="7"/>
      <c r="D20" s="7"/>
    </row>
    <row r="21" spans="2:4" x14ac:dyDescent="0.35">
      <c r="B21" s="7"/>
      <c r="C21" s="7"/>
      <c r="D21" s="7"/>
    </row>
  </sheetData>
  <mergeCells count="10">
    <mergeCell ref="N1:O1"/>
    <mergeCell ref="P1:Q1"/>
    <mergeCell ref="D1:E1"/>
    <mergeCell ref="B1:C1"/>
    <mergeCell ref="B6:C6"/>
    <mergeCell ref="D6:E6"/>
    <mergeCell ref="H1:I1"/>
    <mergeCell ref="J1:K1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</vt:lpstr>
      <vt:lpstr>Трудоустройство</vt:lpstr>
      <vt:lpstr>Условия труда</vt:lpstr>
      <vt:lpstr>Цензура работодателя</vt:lpstr>
      <vt:lpstr>Нарушения и дискриминация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Kushtalova, Svetlana</dc:creator>
  <cp:lastModifiedBy>Kushtalova, Svetlana</cp:lastModifiedBy>
  <dcterms:created xsi:type="dcterms:W3CDTF">2018-04-25T08:19:20Z</dcterms:created>
  <dcterms:modified xsi:type="dcterms:W3CDTF">2018-04-26T08:38:42Z</dcterms:modified>
</cp:coreProperties>
</file>